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Hebisch\Documents\200 Projekte\221 DLV Technikkatalog\TK-BW2023 Update V1.1.1\Holger - work V1.1.1\4.1 Infrastruktur der Energieverteilung - konventionell\"/>
    </mc:Choice>
  </mc:AlternateContent>
  <xr:revisionPtr revIDLastSave="0" documentId="13_ncr:1_{F3993668-96BC-4E03-A7E9-B066A1D0A875}" xr6:coauthVersionLast="47" xr6:coauthVersionMax="47" xr10:uidLastSave="{00000000-0000-0000-0000-000000000000}"/>
  <bookViews>
    <workbookView xWindow="-110" yWindow="-110" windowWidth="19420" windowHeight="10560" tabRatio="843" firstSheet="2" activeTab="2" xr2:uid="{4EA74A73-D2D2-47A8-AE9F-82909C277556}"/>
  </bookViews>
  <sheets>
    <sheet name="konvent. VerteilungWN ländlich" sheetId="24" state="hidden" r:id="rId1"/>
    <sheet name="Verlegung ALT" sheetId="32" state="hidden" r:id="rId2"/>
    <sheet name="BioGas unbefestigt" sheetId="60" r:id="rId3"/>
    <sheet name="BioGas teilbefestigt" sheetId="61" r:id="rId4"/>
    <sheet name="BioGas neues Baugebiet" sheetId="62" r:id="rId5"/>
    <sheet name="konvent. VerteilungWN suburban" sheetId="25" state="hidden" r:id="rId6"/>
    <sheet name="konvent. VerteilungWN urban" sheetId="26" state="hidden" r:id="rId7"/>
    <sheet name="WN Transport-LeitungX" sheetId="14" state="hidden" r:id="rId8"/>
  </sheets>
  <externalReferences>
    <externalReference r:id="rId9"/>
    <externalReference r:id="rId10"/>
  </externalReferences>
  <definedNames>
    <definedName name="cp" localSheetId="1">'Verlegung ALT'!$C$80</definedName>
    <definedName name="cp">#REF!</definedName>
    <definedName name="D€_DK€">#REF!</definedName>
    <definedName name="D22_D20">#REF!</definedName>
    <definedName name="D2DK" localSheetId="4">'BioGas neues Baugebiet'!$I$71</definedName>
    <definedName name="D2DK" localSheetId="3">'BioGas teilbefestigt'!$I$71</definedName>
    <definedName name="D2DK" localSheetId="2">'BioGas unbefestigt'!$I$71</definedName>
    <definedName name="D2DK" comment="Relation EUR-Preise in D relativ zu jenen in DK." localSheetId="0">'konvent. VerteilungWN ländlich'!$J$79</definedName>
    <definedName name="D2DK" localSheetId="5">'konvent. VerteilungWN suburban'!$J$79</definedName>
    <definedName name="D2DK" localSheetId="6">'konvent. VerteilungWN urban'!$J$79</definedName>
    <definedName name="DeltaT" localSheetId="1">'Verlegung ALT'!$D$80</definedName>
    <definedName name="DeltaT">#REF!</definedName>
    <definedName name="Elpriser">#REF!</definedName>
    <definedName name="EUR__DKK">[1]KeyNH3!$D$34</definedName>
    <definedName name="EUR2DKK">#REF!</definedName>
    <definedName name="EURO">#REF!</definedName>
    <definedName name="eurusd_rate">[2]Input!$B$7</definedName>
    <definedName name="HP_ground_ex_app">#REF!</definedName>
    <definedName name="HP_ground_ex_single">#REF!</definedName>
    <definedName name="HP_ground_new_app">#REF!</definedName>
    <definedName name="HP_ground_new_single">#REF!</definedName>
    <definedName name="INFL">#REF!</definedName>
    <definedName name="rho" localSheetId="1">'Verlegung ALT'!$E$80</definedName>
    <definedName name="rho">#REF!</definedName>
    <definedName name="sheet10" localSheetId="4">#REF!</definedName>
    <definedName name="sheet10" localSheetId="3">#REF!</definedName>
    <definedName name="sheet10" localSheetId="2">#REF!</definedName>
    <definedName name="sheet10" localSheetId="0">#REF!</definedName>
    <definedName name="sheet10" localSheetId="5">#REF!</definedName>
    <definedName name="sheet10" localSheetId="6">#REF!</definedName>
    <definedName name="sheet10">#REF!</definedName>
    <definedName name="sheet11" localSheetId="4">#REF!</definedName>
    <definedName name="sheet11" localSheetId="3">#REF!</definedName>
    <definedName name="sheet11" localSheetId="2">#REF!</definedName>
    <definedName name="sheet11" localSheetId="0">#REF!</definedName>
    <definedName name="sheet11" localSheetId="5">#REF!</definedName>
    <definedName name="sheet11" localSheetId="6">#REF!</definedName>
    <definedName name="sheet11">#REF!</definedName>
    <definedName name="sheet12">#REF!</definedName>
    <definedName name="sheet13">#REF!</definedName>
    <definedName name="sheet14">#REF!</definedName>
    <definedName name="sheet15">#REF!</definedName>
    <definedName name="sheet16">#REF!</definedName>
    <definedName name="sheet17">#REF!</definedName>
    <definedName name="sheet18">#REF!</definedName>
    <definedName name="sheet19">#REF!</definedName>
    <definedName name="sheet2">#REF!</definedName>
    <definedName name="sheet20">#REF!</definedName>
    <definedName name="sheet21">#REF!</definedName>
    <definedName name="sheet22">#REF!</definedName>
    <definedName name="sheet23">#REF!</definedName>
    <definedName name="sheet24">#REF!</definedName>
    <definedName name="sheet25">#REF!</definedName>
    <definedName name="sheet26">#REF!</definedName>
    <definedName name="sheet27">#REF!</definedName>
    <definedName name="sheet28">#REF!</definedName>
    <definedName name="sheet29">#REF!</definedName>
    <definedName name="sheet3">#REF!</definedName>
    <definedName name="sheet30">#REF!</definedName>
    <definedName name="sheet31">#REF!</definedName>
    <definedName name="sheet32">#REF!</definedName>
    <definedName name="sheet33">#REF!</definedName>
    <definedName name="sheet34">#REF!</definedName>
    <definedName name="sheet35">#REF!</definedName>
    <definedName name="sheet36">#REF!</definedName>
    <definedName name="sheet37">#REF!</definedName>
    <definedName name="sheet38">#REF!</definedName>
    <definedName name="sheet39">#REF!</definedName>
    <definedName name="sheet4">#REF!</definedName>
    <definedName name="sheet40">#REF!</definedName>
    <definedName name="sheet41">#REF!</definedName>
    <definedName name="sheet42">#REF!</definedName>
    <definedName name="sheet43">#REF!</definedName>
    <definedName name="sheet44">#REF!</definedName>
    <definedName name="sheet45">#REF!</definedName>
    <definedName name="sheet46">#REF!</definedName>
    <definedName name="sheet47">#REF!</definedName>
    <definedName name="sheet48">#REF!</definedName>
    <definedName name="sheet49">#REF!</definedName>
    <definedName name="sheet5">#REF!</definedName>
    <definedName name="sheet50">#REF!</definedName>
    <definedName name="sheet51">#REF!</definedName>
    <definedName name="sheet6">#REF!</definedName>
    <definedName name="sheet60">#REF!</definedName>
    <definedName name="sheet61">#REF!</definedName>
    <definedName name="sheet62">#REF!</definedName>
    <definedName name="sheet63">#REF!</definedName>
    <definedName name="sheet64">#REF!</definedName>
    <definedName name="sheet65">#REF!</definedName>
    <definedName name="sheet66">#REF!</definedName>
    <definedName name="sheet67">#REF!</definedName>
    <definedName name="sheet68">#REF!</definedName>
    <definedName name="sheet69">#REF!</definedName>
    <definedName name="sheet7" localSheetId="4">#REF!</definedName>
    <definedName name="sheet7" localSheetId="3">#REF!</definedName>
    <definedName name="sheet7" localSheetId="2">#REF!</definedName>
    <definedName name="sheet7" localSheetId="0">#REF!</definedName>
    <definedName name="sheet7" localSheetId="5">#REF!</definedName>
    <definedName name="sheet7" localSheetId="6">#REF!</definedName>
    <definedName name="sheet7">#REF!</definedName>
    <definedName name="sheet70">#REF!</definedName>
    <definedName name="sheet71">#REF!</definedName>
    <definedName name="sheet72">#REF!</definedName>
    <definedName name="sheet8" localSheetId="4">#REF!</definedName>
    <definedName name="sheet8" localSheetId="3">#REF!</definedName>
    <definedName name="sheet8" localSheetId="2">#REF!</definedName>
    <definedName name="sheet8" localSheetId="0">#REF!</definedName>
    <definedName name="sheet8" localSheetId="5">#REF!</definedName>
    <definedName name="sheet8" localSheetId="6">#REF!</definedName>
    <definedName name="sheet8">#REF!</definedName>
    <definedName name="sheet9" localSheetId="4">#REF!</definedName>
    <definedName name="sheet9" localSheetId="3">#REF!</definedName>
    <definedName name="sheet9" localSheetId="2">#REF!</definedName>
    <definedName name="sheet9" localSheetId="0">#REF!</definedName>
    <definedName name="sheet9" localSheetId="5">#REF!</definedName>
    <definedName name="sheet9" localSheetId="6">#REF!</definedName>
    <definedName name="sheet9">#REF!</definedName>
    <definedName name="Varmebehov">#REF!</definedName>
    <definedName name="w" localSheetId="1">'Verlegung ALT'!$F$80</definedName>
    <definedName name="w">#REF!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9" i="14" l="1"/>
  <c r="J29" i="14"/>
  <c r="K28" i="14"/>
  <c r="J28" i="14"/>
  <c r="K26" i="14"/>
  <c r="J26" i="14"/>
  <c r="K25" i="14"/>
  <c r="J25" i="14"/>
  <c r="K24" i="14"/>
  <c r="J24" i="14"/>
  <c r="K23" i="14"/>
  <c r="J23" i="14"/>
  <c r="K22" i="14"/>
  <c r="J22" i="14"/>
  <c r="K21" i="14"/>
  <c r="J21" i="14"/>
  <c r="K20" i="14"/>
  <c r="J20" i="14"/>
  <c r="K19" i="14"/>
  <c r="J19" i="14"/>
  <c r="K18" i="14"/>
  <c r="J18" i="14"/>
  <c r="K17" i="14"/>
  <c r="J17" i="14"/>
  <c r="K16" i="14"/>
  <c r="J16" i="14"/>
  <c r="K13" i="14"/>
  <c r="J13" i="14"/>
  <c r="K12" i="14"/>
  <c r="J12" i="14"/>
  <c r="K11" i="14"/>
  <c r="J11" i="14"/>
  <c r="K10" i="14"/>
  <c r="J10" i="14"/>
  <c r="K9" i="14"/>
  <c r="K8" i="14"/>
  <c r="J8" i="14"/>
  <c r="K7" i="14"/>
  <c r="J7" i="14"/>
  <c r="K6" i="14"/>
  <c r="J6" i="14"/>
  <c r="K5" i="14"/>
  <c r="J5" i="14"/>
  <c r="AY203" i="32"/>
  <c r="AO203" i="32"/>
  <c r="AE203" i="32"/>
  <c r="AY202" i="32"/>
  <c r="AO202" i="32"/>
  <c r="AE202" i="32"/>
  <c r="AY201" i="32"/>
  <c r="AO201" i="32"/>
  <c r="AE201" i="32"/>
  <c r="AY200" i="32"/>
  <c r="AO200" i="32"/>
  <c r="AE200" i="32"/>
  <c r="AY199" i="32"/>
  <c r="AO199" i="32"/>
  <c r="AE199" i="32"/>
  <c r="AY198" i="32"/>
  <c r="AO198" i="32"/>
  <c r="AE198" i="32"/>
  <c r="AY197" i="32"/>
  <c r="AO197" i="32"/>
  <c r="AE197" i="32"/>
  <c r="AY196" i="32"/>
  <c r="AO196" i="32"/>
  <c r="AE196" i="32"/>
  <c r="AY195" i="32"/>
  <c r="AO195" i="32"/>
  <c r="AE195" i="32"/>
  <c r="AJ189" i="32"/>
  <c r="AH189" i="32"/>
  <c r="AF189" i="32"/>
  <c r="AJ188" i="32"/>
  <c r="AH188" i="32"/>
  <c r="AF188" i="32"/>
  <c r="AJ187" i="32"/>
  <c r="AH187" i="32"/>
  <c r="AF187" i="32"/>
  <c r="AJ186" i="32"/>
  <c r="AH186" i="32"/>
  <c r="AF186" i="32"/>
  <c r="AJ185" i="32"/>
  <c r="AH185" i="32"/>
  <c r="AF185" i="32"/>
  <c r="AJ184" i="32"/>
  <c r="AH184" i="32"/>
  <c r="AF184" i="32"/>
  <c r="AJ183" i="32"/>
  <c r="AH183" i="32"/>
  <c r="AF183" i="32"/>
  <c r="F90" i="32"/>
  <c r="C90" i="32"/>
  <c r="D90" i="32" s="1"/>
  <c r="E90" i="32" s="1"/>
  <c r="F89" i="32"/>
  <c r="C89" i="32"/>
  <c r="D89" i="32" s="1"/>
  <c r="E89" i="32" s="1"/>
  <c r="F88" i="32"/>
  <c r="C88" i="32"/>
  <c r="D88" i="32" s="1"/>
  <c r="E88" i="32" s="1"/>
  <c r="F87" i="32"/>
  <c r="C87" i="32"/>
  <c r="D87" i="32" s="1"/>
  <c r="E87" i="32" s="1"/>
  <c r="F86" i="32"/>
  <c r="C86" i="32"/>
  <c r="D86" i="32" s="1"/>
  <c r="E86" i="32" s="1"/>
  <c r="F85" i="32"/>
  <c r="C85" i="32"/>
  <c r="D85" i="32" s="1"/>
  <c r="E85" i="32" s="1"/>
  <c r="F84" i="32"/>
  <c r="C84" i="32"/>
  <c r="D84" i="32" s="1"/>
  <c r="E84" i="32" s="1"/>
  <c r="F83" i="32"/>
  <c r="C83" i="32"/>
  <c r="D83" i="32" s="1"/>
  <c r="E83" i="32" s="1"/>
  <c r="F82" i="32"/>
  <c r="C82" i="32"/>
  <c r="D82" i="32" s="1"/>
  <c r="E82" i="32" s="1"/>
  <c r="AL78" i="32"/>
  <c r="AK78" i="32"/>
  <c r="AJ78" i="32"/>
  <c r="AI78" i="32"/>
  <c r="AH78" i="32"/>
  <c r="AG78" i="32"/>
  <c r="AF78" i="32"/>
  <c r="AL75" i="32"/>
  <c r="AK75" i="32"/>
  <c r="AJ75" i="32"/>
  <c r="AI75" i="32"/>
  <c r="AH75" i="32"/>
  <c r="AG75" i="32"/>
  <c r="AF75" i="32"/>
  <c r="AL72" i="32"/>
  <c r="AK72" i="32"/>
  <c r="AJ72" i="32"/>
  <c r="AI72" i="32"/>
  <c r="AH72" i="32"/>
  <c r="AG72" i="32"/>
  <c r="AF72" i="32"/>
  <c r="O72" i="32"/>
  <c r="O73" i="32" s="1"/>
  <c r="R71" i="32"/>
  <c r="Q71" i="32"/>
  <c r="Q72" i="32" s="1"/>
  <c r="Q73" i="32" s="1"/>
  <c r="P71" i="32"/>
  <c r="P72" i="32" s="1"/>
  <c r="P73" i="32" s="1"/>
  <c r="O71" i="32"/>
  <c r="N71" i="32"/>
  <c r="R72" i="32" s="1"/>
  <c r="R73" i="32" s="1"/>
  <c r="E59" i="32"/>
  <c r="C59" i="32"/>
  <c r="C58" i="32"/>
  <c r="E58" i="32" s="1"/>
  <c r="C57" i="32"/>
  <c r="E57" i="32" s="1"/>
  <c r="E56" i="32"/>
  <c r="C56" i="32"/>
  <c r="D56" i="32" s="1"/>
  <c r="E55" i="32"/>
  <c r="C55" i="32"/>
  <c r="D55" i="32" s="1"/>
  <c r="E54" i="32"/>
  <c r="C54" i="32"/>
  <c r="D54" i="32" s="1"/>
  <c r="E53" i="32"/>
  <c r="C53" i="32"/>
  <c r="D53" i="32" s="1"/>
  <c r="D34" i="32"/>
  <c r="C34" i="32"/>
  <c r="D33" i="32"/>
  <c r="C33" i="32"/>
  <c r="D32" i="32"/>
  <c r="C32" i="32"/>
  <c r="D31" i="32"/>
  <c r="C31" i="32"/>
  <c r="D30" i="32"/>
  <c r="C30" i="32"/>
  <c r="D29" i="32"/>
  <c r="C29" i="32"/>
  <c r="E9" i="32"/>
  <c r="E13" i="32" s="1"/>
  <c r="G82" i="32" l="1"/>
  <c r="H82" i="32" s="1"/>
  <c r="I82" i="32" s="1"/>
  <c r="K82" i="32" s="1"/>
  <c r="G86" i="32"/>
  <c r="H86" i="32" s="1"/>
  <c r="I86" i="32" s="1"/>
  <c r="N86" i="32" s="1"/>
  <c r="G90" i="32"/>
  <c r="H90" i="32" s="1"/>
  <c r="I90" i="32" s="1"/>
  <c r="K90" i="32" s="1"/>
  <c r="G83" i="32"/>
  <c r="H83" i="32" s="1"/>
  <c r="I83" i="32" s="1"/>
  <c r="N83" i="32" s="1"/>
  <c r="G87" i="32"/>
  <c r="H87" i="32" s="1"/>
  <c r="I87" i="32" s="1"/>
  <c r="O87" i="32" s="1"/>
  <c r="G84" i="32"/>
  <c r="H84" i="32" s="1"/>
  <c r="I84" i="32" s="1"/>
  <c r="K84" i="32" s="1"/>
  <c r="G88" i="32"/>
  <c r="H88" i="32" s="1"/>
  <c r="I88" i="32" s="1"/>
  <c r="J88" i="32" s="1"/>
  <c r="G85" i="32"/>
  <c r="H85" i="32" s="1"/>
  <c r="I85" i="32" s="1"/>
  <c r="K85" i="32" s="1"/>
  <c r="G89" i="32"/>
  <c r="H89" i="32" s="1"/>
  <c r="I89" i="32" s="1"/>
  <c r="N89" i="32" s="1"/>
  <c r="O75" i="32"/>
  <c r="AQ203" i="32"/>
  <c r="AG202" i="32"/>
  <c r="BA200" i="32"/>
  <c r="AQ199" i="32"/>
  <c r="AG198" i="32"/>
  <c r="BA196" i="32"/>
  <c r="AQ195" i="32"/>
  <c r="AW195" i="32" s="1"/>
  <c r="AG203" i="32"/>
  <c r="BA201" i="32"/>
  <c r="AQ200" i="32"/>
  <c r="AG199" i="32"/>
  <c r="BA197" i="32"/>
  <c r="AQ196" i="32"/>
  <c r="AG195" i="32"/>
  <c r="G56" i="32"/>
  <c r="G55" i="32"/>
  <c r="G54" i="32"/>
  <c r="G53" i="32"/>
  <c r="AQ202" i="32"/>
  <c r="AQ198" i="32"/>
  <c r="AW198" i="32" s="1"/>
  <c r="BA195" i="32"/>
  <c r="BG195" i="32" s="1"/>
  <c r="G57" i="32"/>
  <c r="BA202" i="32"/>
  <c r="AQ201" i="32"/>
  <c r="AG200" i="32"/>
  <c r="BA198" i="32"/>
  <c r="AQ197" i="32"/>
  <c r="AW197" i="32" s="1"/>
  <c r="AG196" i="32"/>
  <c r="AM196" i="32" s="1"/>
  <c r="G58" i="32"/>
  <c r="AG201" i="32"/>
  <c r="BA199" i="32"/>
  <c r="AG197" i="32"/>
  <c r="G59" i="32"/>
  <c r="BA203" i="32"/>
  <c r="J56" i="32"/>
  <c r="J55" i="32"/>
  <c r="J54" i="32"/>
  <c r="J53" i="32"/>
  <c r="AS195" i="32"/>
  <c r="AI203" i="32"/>
  <c r="BC201" i="32"/>
  <c r="AS200" i="32"/>
  <c r="AU200" i="32" s="1"/>
  <c r="AI199" i="32"/>
  <c r="AK199" i="32" s="1"/>
  <c r="BC197" i="32"/>
  <c r="BE197" i="32" s="1"/>
  <c r="AS196" i="32"/>
  <c r="AI195" i="32"/>
  <c r="J57" i="32"/>
  <c r="AI202" i="32"/>
  <c r="AI198" i="32"/>
  <c r="J58" i="32"/>
  <c r="BC202" i="32"/>
  <c r="AS201" i="32"/>
  <c r="AI200" i="32"/>
  <c r="BC198" i="32"/>
  <c r="AS197" i="32"/>
  <c r="AI196" i="32"/>
  <c r="J59" i="32"/>
  <c r="BC196" i="32"/>
  <c r="BE196" i="32" s="1"/>
  <c r="BC203" i="32"/>
  <c r="AS202" i="32"/>
  <c r="AI201" i="32"/>
  <c r="BC199" i="32"/>
  <c r="AS198" i="32"/>
  <c r="AU198" i="32" s="1"/>
  <c r="AI197" i="32"/>
  <c r="BC195" i="32"/>
  <c r="R75" i="32"/>
  <c r="BC200" i="32"/>
  <c r="AS199" i="32"/>
  <c r="AS203" i="32"/>
  <c r="AZ203" i="32"/>
  <c r="AP202" i="32"/>
  <c r="AF201" i="32"/>
  <c r="AZ199" i="32"/>
  <c r="AP198" i="32"/>
  <c r="AF197" i="32"/>
  <c r="AZ195" i="32"/>
  <c r="AP203" i="32"/>
  <c r="AF202" i="32"/>
  <c r="AZ200" i="32"/>
  <c r="AP199" i="32"/>
  <c r="AF198" i="32"/>
  <c r="AZ196" i="32"/>
  <c r="AP195" i="32"/>
  <c r="H56" i="32"/>
  <c r="H55" i="32"/>
  <c r="H54" i="32"/>
  <c r="H53" i="32"/>
  <c r="P75" i="32"/>
  <c r="H57" i="32"/>
  <c r="AF203" i="32"/>
  <c r="AZ201" i="32"/>
  <c r="AP200" i="32"/>
  <c r="AF199" i="32"/>
  <c r="AZ197" i="32"/>
  <c r="AP196" i="32"/>
  <c r="AF195" i="32"/>
  <c r="H58" i="32"/>
  <c r="H59" i="32"/>
  <c r="AZ202" i="32"/>
  <c r="AP201" i="32"/>
  <c r="AF200" i="32"/>
  <c r="AZ198" i="32"/>
  <c r="AP197" i="32"/>
  <c r="AF196" i="32"/>
  <c r="AJ203" i="32"/>
  <c r="BD201" i="32"/>
  <c r="AT200" i="32"/>
  <c r="AJ199" i="32"/>
  <c r="BD197" i="32"/>
  <c r="AT196" i="32"/>
  <c r="AJ195" i="32"/>
  <c r="I56" i="32"/>
  <c r="I55" i="32"/>
  <c r="I54" i="32"/>
  <c r="K54" i="32" s="1"/>
  <c r="I53" i="32"/>
  <c r="BD202" i="32"/>
  <c r="AT201" i="32"/>
  <c r="AJ200" i="32"/>
  <c r="BD198" i="32"/>
  <c r="AT197" i="32"/>
  <c r="AJ196" i="32"/>
  <c r="I57" i="32"/>
  <c r="K57" i="32" s="1"/>
  <c r="I58" i="32"/>
  <c r="BD203" i="32"/>
  <c r="AT202" i="32"/>
  <c r="AJ201" i="32"/>
  <c r="BD199" i="32"/>
  <c r="AT198" i="32"/>
  <c r="AJ197" i="32"/>
  <c r="BD195" i="32"/>
  <c r="I59" i="32"/>
  <c r="AT203" i="32"/>
  <c r="AJ202" i="32"/>
  <c r="BD200" i="32"/>
  <c r="AT199" i="32"/>
  <c r="AJ198" i="32"/>
  <c r="BD196" i="32"/>
  <c r="AT195" i="32"/>
  <c r="Q75" i="32"/>
  <c r="N82" i="32" l="1"/>
  <c r="K86" i="32"/>
  <c r="J85" i="32"/>
  <c r="L85" i="32" s="1"/>
  <c r="O86" i="32"/>
  <c r="J86" i="32"/>
  <c r="O90" i="32"/>
  <c r="O82" i="32"/>
  <c r="N90" i="32"/>
  <c r="J82" i="32"/>
  <c r="L82" i="32" s="1"/>
  <c r="J90" i="32"/>
  <c r="L90" i="32" s="1"/>
  <c r="O89" i="32"/>
  <c r="K89" i="32"/>
  <c r="O85" i="32"/>
  <c r="J89" i="32"/>
  <c r="N85" i="32"/>
  <c r="N87" i="32"/>
  <c r="J87" i="32"/>
  <c r="K88" i="32"/>
  <c r="L88" i="32" s="1"/>
  <c r="O88" i="32"/>
  <c r="N88" i="32"/>
  <c r="K87" i="32"/>
  <c r="J84" i="32"/>
  <c r="L84" i="32" s="1"/>
  <c r="O84" i="32"/>
  <c r="N84" i="32"/>
  <c r="K83" i="32"/>
  <c r="O83" i="32"/>
  <c r="J83" i="32"/>
  <c r="AR203" i="32"/>
  <c r="AV203" i="32"/>
  <c r="BE199" i="32"/>
  <c r="AV201" i="32"/>
  <c r="AR201" i="32"/>
  <c r="AR195" i="32"/>
  <c r="AV195" i="32"/>
  <c r="AX195" i="32" s="1"/>
  <c r="AK201" i="32"/>
  <c r="I61" i="32"/>
  <c r="K53" i="32"/>
  <c r="BF202" i="32"/>
  <c r="BB202" i="32"/>
  <c r="AR200" i="32"/>
  <c r="AV200" i="32"/>
  <c r="BB196" i="32"/>
  <c r="BF196" i="32"/>
  <c r="BF195" i="32"/>
  <c r="BH195" i="32" s="1"/>
  <c r="BB195" i="32"/>
  <c r="AU199" i="32"/>
  <c r="AU202" i="32"/>
  <c r="AK196" i="32"/>
  <c r="AK198" i="32"/>
  <c r="BE201" i="32"/>
  <c r="BG198" i="32"/>
  <c r="G61" i="32"/>
  <c r="AW200" i="32"/>
  <c r="BG196" i="32"/>
  <c r="K59" i="32"/>
  <c r="K58" i="32"/>
  <c r="BB201" i="32"/>
  <c r="BF201" i="32"/>
  <c r="BH201" i="32" s="1"/>
  <c r="AH198" i="32"/>
  <c r="AL198" i="32"/>
  <c r="AN198" i="32" s="1"/>
  <c r="AL197" i="32"/>
  <c r="AH197" i="32"/>
  <c r="BE200" i="32"/>
  <c r="BE203" i="32"/>
  <c r="AU197" i="32"/>
  <c r="AK202" i="32"/>
  <c r="AK203" i="32"/>
  <c r="AM200" i="32"/>
  <c r="BG201" i="32"/>
  <c r="AM198" i="32"/>
  <c r="AR196" i="32"/>
  <c r="AV196" i="32"/>
  <c r="AL200" i="32"/>
  <c r="AN200" i="32" s="1"/>
  <c r="AH200" i="32"/>
  <c r="AU203" i="32"/>
  <c r="AW202" i="32"/>
  <c r="K55" i="32"/>
  <c r="AH203" i="32"/>
  <c r="AL203" i="32"/>
  <c r="AR199" i="32"/>
  <c r="AV199" i="32"/>
  <c r="AV198" i="32"/>
  <c r="AX198" i="32" s="1"/>
  <c r="AR198" i="32"/>
  <c r="BE198" i="32"/>
  <c r="AU195" i="32"/>
  <c r="AM197" i="32"/>
  <c r="AW201" i="32"/>
  <c r="AM203" i="32"/>
  <c r="AW199" i="32"/>
  <c r="BE202" i="32"/>
  <c r="AH199" i="32"/>
  <c r="AL199" i="32"/>
  <c r="AN199" i="32" s="1"/>
  <c r="AM199" i="32"/>
  <c r="K56" i="32"/>
  <c r="AL196" i="32"/>
  <c r="AN196" i="32" s="1"/>
  <c r="AH196" i="32"/>
  <c r="H61" i="32"/>
  <c r="BB200" i="32"/>
  <c r="BF200" i="32"/>
  <c r="BF199" i="32"/>
  <c r="BB199" i="32"/>
  <c r="BE195" i="32"/>
  <c r="AK200" i="32"/>
  <c r="AK195" i="32"/>
  <c r="J61" i="32"/>
  <c r="BG203" i="32"/>
  <c r="BG199" i="32"/>
  <c r="BG202" i="32"/>
  <c r="BG200" i="32"/>
  <c r="BF198" i="32"/>
  <c r="BH198" i="32" s="1"/>
  <c r="BB198" i="32"/>
  <c r="AV197" i="32"/>
  <c r="AX197" i="32" s="1"/>
  <c r="AR197" i="32"/>
  <c r="AH195" i="32"/>
  <c r="AL195" i="32"/>
  <c r="AH202" i="32"/>
  <c r="AL202" i="32"/>
  <c r="AL201" i="32"/>
  <c r="AN201" i="32" s="1"/>
  <c r="AH201" i="32"/>
  <c r="AK197" i="32"/>
  <c r="AU201" i="32"/>
  <c r="AU196" i="32"/>
  <c r="AM201" i="32"/>
  <c r="AM195" i="32"/>
  <c r="AM202" i="32"/>
  <c r="AV202" i="32"/>
  <c r="AX202" i="32" s="1"/>
  <c r="AR202" i="32"/>
  <c r="AW196" i="32"/>
  <c r="AW203" i="32"/>
  <c r="BB197" i="32"/>
  <c r="BF197" i="32"/>
  <c r="BF203" i="32"/>
  <c r="BH203" i="32" s="1"/>
  <c r="BB203" i="32"/>
  <c r="BG197" i="32"/>
  <c r="B99" i="26"/>
  <c r="B98" i="26"/>
  <c r="B97" i="26"/>
  <c r="B96" i="26"/>
  <c r="C89" i="26"/>
  <c r="B89" i="26"/>
  <c r="C88" i="26"/>
  <c r="B88" i="26"/>
  <c r="C87" i="26"/>
  <c r="B87" i="26"/>
  <c r="C86" i="26"/>
  <c r="B86" i="26"/>
  <c r="C85" i="26"/>
  <c r="B85" i="26"/>
  <c r="C84" i="26"/>
  <c r="B84" i="26"/>
  <c r="C83" i="26"/>
  <c r="B83" i="26"/>
  <c r="C82" i="26"/>
  <c r="B82" i="26"/>
  <c r="C81" i="26"/>
  <c r="B81" i="26"/>
  <c r="E77" i="26"/>
  <c r="E76" i="26"/>
  <c r="E75" i="26"/>
  <c r="E74" i="26"/>
  <c r="E73" i="26"/>
  <c r="E72" i="26"/>
  <c r="E71" i="26"/>
  <c r="E70" i="26"/>
  <c r="E69" i="26"/>
  <c r="E68" i="26"/>
  <c r="E61" i="26"/>
  <c r="E60" i="26"/>
  <c r="E59" i="26"/>
  <c r="E58" i="26"/>
  <c r="E57" i="26"/>
  <c r="E56" i="26"/>
  <c r="E55" i="26"/>
  <c r="E54" i="26"/>
  <c r="E53" i="26"/>
  <c r="E52" i="26"/>
  <c r="E51" i="26"/>
  <c r="E50" i="26"/>
  <c r="E49" i="26"/>
  <c r="E48" i="26"/>
  <c r="E47" i="26"/>
  <c r="E40" i="26"/>
  <c r="E39" i="26"/>
  <c r="E38" i="26"/>
  <c r="E37" i="26"/>
  <c r="E36" i="26"/>
  <c r="I35" i="26"/>
  <c r="H35" i="26"/>
  <c r="H56" i="26" s="1"/>
  <c r="G35" i="26"/>
  <c r="G77" i="26" s="1"/>
  <c r="F35" i="26"/>
  <c r="F56" i="26" s="1"/>
  <c r="E35" i="26"/>
  <c r="I34" i="26"/>
  <c r="H34" i="26"/>
  <c r="G34" i="26"/>
  <c r="G76" i="26" s="1"/>
  <c r="F34" i="26"/>
  <c r="F76" i="26" s="1"/>
  <c r="E34" i="26"/>
  <c r="I33" i="26"/>
  <c r="I54" i="26" s="1"/>
  <c r="H33" i="26"/>
  <c r="H75" i="26" s="1"/>
  <c r="G33" i="26"/>
  <c r="G54" i="26" s="1"/>
  <c r="F33" i="26"/>
  <c r="F54" i="26" s="1"/>
  <c r="E33" i="26"/>
  <c r="I32" i="26"/>
  <c r="H32" i="26"/>
  <c r="G32" i="26"/>
  <c r="G53" i="26" s="1"/>
  <c r="F32" i="26"/>
  <c r="F53" i="26" s="1"/>
  <c r="E32" i="26"/>
  <c r="I31" i="26"/>
  <c r="I52" i="26" s="1"/>
  <c r="H31" i="26"/>
  <c r="G31" i="26"/>
  <c r="G52" i="26" s="1"/>
  <c r="F31" i="26"/>
  <c r="E31" i="26"/>
  <c r="I30" i="26"/>
  <c r="I51" i="26" s="1"/>
  <c r="H30" i="26"/>
  <c r="H72" i="26" s="1"/>
  <c r="G30" i="26"/>
  <c r="G72" i="26" s="1"/>
  <c r="F30" i="26"/>
  <c r="F51" i="26" s="1"/>
  <c r="E30" i="26"/>
  <c r="I29" i="26"/>
  <c r="I71" i="26" s="1"/>
  <c r="H29" i="26"/>
  <c r="G29" i="26"/>
  <c r="G50" i="26" s="1"/>
  <c r="F29" i="26"/>
  <c r="F71" i="26" s="1"/>
  <c r="E29" i="26"/>
  <c r="I28" i="26"/>
  <c r="I70" i="26" s="1"/>
  <c r="H28" i="26"/>
  <c r="H70" i="26" s="1"/>
  <c r="G28" i="26"/>
  <c r="G70" i="26" s="1"/>
  <c r="F28" i="26"/>
  <c r="F49" i="26" s="1"/>
  <c r="E28" i="26"/>
  <c r="I27" i="26"/>
  <c r="H27" i="26"/>
  <c r="H48" i="26" s="1"/>
  <c r="G27" i="26"/>
  <c r="G48" i="26" s="1"/>
  <c r="F27" i="26"/>
  <c r="F69" i="26" s="1"/>
  <c r="E27" i="26"/>
  <c r="I26" i="26"/>
  <c r="H26" i="26"/>
  <c r="G26" i="26"/>
  <c r="F26" i="26"/>
  <c r="E26" i="26"/>
  <c r="H25" i="26"/>
  <c r="H67" i="26" s="1"/>
  <c r="H24" i="26"/>
  <c r="H66" i="26" s="1"/>
  <c r="H23" i="26"/>
  <c r="H65" i="26" s="1"/>
  <c r="H22" i="26"/>
  <c r="H21" i="26"/>
  <c r="H20" i="26"/>
  <c r="I19" i="26"/>
  <c r="H19" i="26"/>
  <c r="H40" i="26" s="1"/>
  <c r="G19" i="26"/>
  <c r="G61" i="26" s="1"/>
  <c r="F19" i="26"/>
  <c r="F61" i="26" s="1"/>
  <c r="E19" i="26"/>
  <c r="I18" i="26"/>
  <c r="H18" i="26"/>
  <c r="E18" i="26"/>
  <c r="I17" i="26"/>
  <c r="H17" i="26"/>
  <c r="H59" i="26" s="1"/>
  <c r="E17" i="26"/>
  <c r="I16" i="26"/>
  <c r="I58" i="26" s="1"/>
  <c r="H16" i="26"/>
  <c r="H37" i="26" s="1"/>
  <c r="E16" i="26"/>
  <c r="I15" i="26"/>
  <c r="H15" i="26"/>
  <c r="E15" i="26"/>
  <c r="I13" i="26"/>
  <c r="H13" i="26"/>
  <c r="G13" i="26"/>
  <c r="F13" i="26"/>
  <c r="E13" i="26"/>
  <c r="I12" i="26"/>
  <c r="H12" i="26"/>
  <c r="G12" i="26"/>
  <c r="F12" i="26"/>
  <c r="E12" i="26"/>
  <c r="I11" i="26"/>
  <c r="H11" i="26"/>
  <c r="G11" i="26"/>
  <c r="F11" i="26"/>
  <c r="E11" i="26"/>
  <c r="I10" i="26"/>
  <c r="H10" i="26"/>
  <c r="G10" i="26"/>
  <c r="F10" i="26"/>
  <c r="E10" i="26"/>
  <c r="I9" i="26"/>
  <c r="H9" i="26"/>
  <c r="G9" i="26"/>
  <c r="F9" i="26"/>
  <c r="E9" i="26"/>
  <c r="I8" i="26"/>
  <c r="H8" i="26"/>
  <c r="G8" i="26"/>
  <c r="F8" i="26"/>
  <c r="E8" i="26"/>
  <c r="I7" i="26"/>
  <c r="H7" i="26"/>
  <c r="G7" i="26"/>
  <c r="F7" i="26"/>
  <c r="E7" i="26"/>
  <c r="G73" i="26"/>
  <c r="I50" i="26"/>
  <c r="H47" i="26"/>
  <c r="H42" i="26"/>
  <c r="H39" i="26"/>
  <c r="I36" i="26"/>
  <c r="C95" i="26"/>
  <c r="D89" i="26"/>
  <c r="D88" i="26"/>
  <c r="D87" i="26"/>
  <c r="D86" i="26"/>
  <c r="D85" i="26"/>
  <c r="D84" i="26"/>
  <c r="D83" i="26"/>
  <c r="D82" i="26"/>
  <c r="D81" i="26"/>
  <c r="F75" i="26"/>
  <c r="H73" i="26"/>
  <c r="I68" i="26"/>
  <c r="G67" i="26"/>
  <c r="F67" i="26"/>
  <c r="G66" i="26"/>
  <c r="F66" i="26"/>
  <c r="G65" i="26"/>
  <c r="F65" i="26"/>
  <c r="G64" i="26"/>
  <c r="F64" i="26"/>
  <c r="G63" i="26"/>
  <c r="F63" i="26"/>
  <c r="H62" i="26"/>
  <c r="G62" i="26"/>
  <c r="F62" i="26"/>
  <c r="G60" i="26"/>
  <c r="F60" i="26"/>
  <c r="G59" i="26"/>
  <c r="F59" i="26"/>
  <c r="G58" i="26"/>
  <c r="F58" i="26"/>
  <c r="G57" i="26"/>
  <c r="F57" i="26"/>
  <c r="I56" i="26"/>
  <c r="H53" i="26"/>
  <c r="I48" i="26"/>
  <c r="F47" i="26"/>
  <c r="G46" i="26"/>
  <c r="F46" i="26"/>
  <c r="G45" i="26"/>
  <c r="F45" i="26"/>
  <c r="G44" i="26"/>
  <c r="F44" i="26"/>
  <c r="G43" i="26"/>
  <c r="F43" i="26"/>
  <c r="G42" i="26"/>
  <c r="F42" i="26"/>
  <c r="H41" i="26"/>
  <c r="G41" i="26"/>
  <c r="F41" i="26"/>
  <c r="I40" i="26"/>
  <c r="G39" i="26"/>
  <c r="F39" i="26"/>
  <c r="G38" i="26"/>
  <c r="F38" i="26"/>
  <c r="I37" i="26"/>
  <c r="G37" i="26"/>
  <c r="F37" i="26"/>
  <c r="G36" i="26"/>
  <c r="F36" i="26"/>
  <c r="I77" i="26"/>
  <c r="H77" i="26"/>
  <c r="I76" i="26"/>
  <c r="H76" i="26"/>
  <c r="I74" i="26"/>
  <c r="H74" i="26"/>
  <c r="F74" i="26"/>
  <c r="H52" i="26"/>
  <c r="F73" i="26"/>
  <c r="I72" i="26"/>
  <c r="H71" i="26"/>
  <c r="I69" i="26"/>
  <c r="H69" i="26"/>
  <c r="I47" i="26"/>
  <c r="G68" i="26"/>
  <c r="F68" i="26"/>
  <c r="H64" i="26"/>
  <c r="H63" i="26"/>
  <c r="I61" i="26"/>
  <c r="I60" i="26"/>
  <c r="H60" i="26"/>
  <c r="I59" i="26"/>
  <c r="H57" i="26"/>
  <c r="D89" i="25"/>
  <c r="D88" i="25"/>
  <c r="D87" i="25"/>
  <c r="D86" i="25"/>
  <c r="D85" i="25"/>
  <c r="D84" i="25"/>
  <c r="D83" i="25"/>
  <c r="D82" i="25"/>
  <c r="D81" i="25"/>
  <c r="B99" i="25"/>
  <c r="B98" i="25"/>
  <c r="B97" i="25"/>
  <c r="B96" i="25"/>
  <c r="C89" i="25"/>
  <c r="B89" i="25"/>
  <c r="C88" i="25"/>
  <c r="B88" i="25"/>
  <c r="C87" i="25"/>
  <c r="B87" i="25"/>
  <c r="C86" i="25"/>
  <c r="B86" i="25"/>
  <c r="C85" i="25"/>
  <c r="B85" i="25"/>
  <c r="C84" i="25"/>
  <c r="B84" i="25"/>
  <c r="C83" i="25"/>
  <c r="B83" i="25"/>
  <c r="C82" i="25"/>
  <c r="B82" i="25"/>
  <c r="C81" i="25"/>
  <c r="B81" i="25"/>
  <c r="E77" i="25"/>
  <c r="E76" i="25"/>
  <c r="E75" i="25"/>
  <c r="E73" i="25"/>
  <c r="E72" i="25"/>
  <c r="E61" i="25"/>
  <c r="E60" i="25"/>
  <c r="E59" i="25"/>
  <c r="E58" i="25"/>
  <c r="E56" i="25"/>
  <c r="E55" i="25"/>
  <c r="E54" i="25"/>
  <c r="E52" i="25"/>
  <c r="E51" i="25"/>
  <c r="E40" i="25"/>
  <c r="E39" i="25"/>
  <c r="E38" i="25"/>
  <c r="E37" i="25"/>
  <c r="I35" i="25"/>
  <c r="I77" i="25" s="1"/>
  <c r="H35" i="25"/>
  <c r="H56" i="25" s="1"/>
  <c r="G35" i="25"/>
  <c r="G56" i="25" s="1"/>
  <c r="F35" i="25"/>
  <c r="F77" i="25" s="1"/>
  <c r="E35" i="25"/>
  <c r="I34" i="25"/>
  <c r="H34" i="25"/>
  <c r="H76" i="25" s="1"/>
  <c r="G34" i="25"/>
  <c r="G55" i="25" s="1"/>
  <c r="F34" i="25"/>
  <c r="F76" i="25" s="1"/>
  <c r="E34" i="25"/>
  <c r="I33" i="25"/>
  <c r="H33" i="25"/>
  <c r="H54" i="25" s="1"/>
  <c r="G33" i="25"/>
  <c r="G54" i="25" s="1"/>
  <c r="F33" i="25"/>
  <c r="F75" i="25" s="1"/>
  <c r="E33" i="25"/>
  <c r="I32" i="25"/>
  <c r="I74" i="25" s="1"/>
  <c r="H32" i="25"/>
  <c r="H53" i="25" s="1"/>
  <c r="I31" i="25"/>
  <c r="I52" i="25" s="1"/>
  <c r="H31" i="25"/>
  <c r="G31" i="25"/>
  <c r="F31" i="25"/>
  <c r="E31" i="25"/>
  <c r="I30" i="25"/>
  <c r="H30" i="25"/>
  <c r="H51" i="25" s="1"/>
  <c r="G30" i="25"/>
  <c r="G72" i="25" s="1"/>
  <c r="F30" i="25"/>
  <c r="F72" i="25" s="1"/>
  <c r="E30" i="25"/>
  <c r="I29" i="25"/>
  <c r="I71" i="25" s="1"/>
  <c r="H29" i="25"/>
  <c r="G29" i="25"/>
  <c r="G50" i="25" s="1"/>
  <c r="F29" i="25"/>
  <c r="F50" i="25" s="1"/>
  <c r="I28" i="25"/>
  <c r="I49" i="25" s="1"/>
  <c r="H28" i="25"/>
  <c r="H49" i="25" s="1"/>
  <c r="G28" i="25"/>
  <c r="G70" i="25" s="1"/>
  <c r="F28" i="25"/>
  <c r="F70" i="25" s="1"/>
  <c r="I27" i="25"/>
  <c r="I69" i="25" s="1"/>
  <c r="H27" i="25"/>
  <c r="H48" i="25" s="1"/>
  <c r="I26" i="25"/>
  <c r="H26" i="25"/>
  <c r="H68" i="25" s="1"/>
  <c r="H25" i="25"/>
  <c r="H46" i="25" s="1"/>
  <c r="H24" i="25"/>
  <c r="H23" i="25"/>
  <c r="H44" i="25" s="1"/>
  <c r="H22" i="25"/>
  <c r="H21" i="25"/>
  <c r="H20" i="25"/>
  <c r="I19" i="25"/>
  <c r="I40" i="25" s="1"/>
  <c r="H19" i="25"/>
  <c r="H61" i="25" s="1"/>
  <c r="G19" i="25"/>
  <c r="G61" i="25" s="1"/>
  <c r="F19" i="25"/>
  <c r="F61" i="25" s="1"/>
  <c r="E19" i="25"/>
  <c r="I18" i="25"/>
  <c r="H18" i="25"/>
  <c r="H60" i="25" s="1"/>
  <c r="E18" i="25"/>
  <c r="I17" i="25"/>
  <c r="I38" i="25" s="1"/>
  <c r="H17" i="25"/>
  <c r="H38" i="25" s="1"/>
  <c r="E17" i="25"/>
  <c r="I16" i="25"/>
  <c r="I37" i="25" s="1"/>
  <c r="H16" i="25"/>
  <c r="H37" i="25" s="1"/>
  <c r="E16" i="25"/>
  <c r="I15" i="25"/>
  <c r="H15" i="25"/>
  <c r="I13" i="25"/>
  <c r="H13" i="25"/>
  <c r="G13" i="25"/>
  <c r="F13" i="25"/>
  <c r="I12" i="25"/>
  <c r="H12" i="25"/>
  <c r="G12" i="25"/>
  <c r="F12" i="25"/>
  <c r="I11" i="25"/>
  <c r="H11" i="25"/>
  <c r="G11" i="25"/>
  <c r="F11" i="25"/>
  <c r="I10" i="25"/>
  <c r="H10" i="25"/>
  <c r="G10" i="25"/>
  <c r="F10" i="25"/>
  <c r="I9" i="25"/>
  <c r="H9" i="25"/>
  <c r="G9" i="25"/>
  <c r="F9" i="25"/>
  <c r="I8" i="25"/>
  <c r="H8" i="25"/>
  <c r="G8" i="25"/>
  <c r="F8" i="25"/>
  <c r="I7" i="25"/>
  <c r="H7" i="25"/>
  <c r="G7" i="25"/>
  <c r="F7" i="25"/>
  <c r="C95" i="25"/>
  <c r="H75" i="25"/>
  <c r="F73" i="25"/>
  <c r="H71" i="25"/>
  <c r="G67" i="25"/>
  <c r="F67" i="25"/>
  <c r="G66" i="25"/>
  <c r="F66" i="25"/>
  <c r="G65" i="25"/>
  <c r="F65" i="25"/>
  <c r="G64" i="25"/>
  <c r="F64" i="25"/>
  <c r="G63" i="25"/>
  <c r="F63" i="25"/>
  <c r="G62" i="25"/>
  <c r="F62" i="25"/>
  <c r="I60" i="25"/>
  <c r="G60" i="25"/>
  <c r="F60" i="25"/>
  <c r="G59" i="25"/>
  <c r="F59" i="25"/>
  <c r="G58" i="25"/>
  <c r="F58" i="25"/>
  <c r="H57" i="25"/>
  <c r="G57" i="25"/>
  <c r="F57" i="25"/>
  <c r="G46" i="25"/>
  <c r="F46" i="25"/>
  <c r="G45" i="25"/>
  <c r="F45" i="25"/>
  <c r="G44" i="25"/>
  <c r="F44" i="25"/>
  <c r="G43" i="25"/>
  <c r="F43" i="25"/>
  <c r="G42" i="25"/>
  <c r="F42" i="25"/>
  <c r="G41" i="25"/>
  <c r="F41" i="25"/>
  <c r="G39" i="25"/>
  <c r="F39" i="25"/>
  <c r="G38" i="25"/>
  <c r="F38" i="25"/>
  <c r="G37" i="25"/>
  <c r="F37" i="25"/>
  <c r="G36" i="25"/>
  <c r="F36" i="25"/>
  <c r="I76" i="25"/>
  <c r="I54" i="25"/>
  <c r="H73" i="25"/>
  <c r="G73" i="25"/>
  <c r="F52" i="25"/>
  <c r="I51" i="25"/>
  <c r="G51" i="25"/>
  <c r="H50" i="25"/>
  <c r="I68" i="25"/>
  <c r="H66" i="25"/>
  <c r="H64" i="25"/>
  <c r="H42" i="25"/>
  <c r="H62" i="25"/>
  <c r="I39" i="25"/>
  <c r="I59" i="25"/>
  <c r="H59" i="25"/>
  <c r="I57" i="25"/>
  <c r="H36" i="25"/>
  <c r="C95" i="24"/>
  <c r="D89" i="24"/>
  <c r="C89" i="24"/>
  <c r="B89" i="24"/>
  <c r="D88" i="24"/>
  <c r="C88" i="24"/>
  <c r="B88" i="24"/>
  <c r="D87" i="24"/>
  <c r="C87" i="24"/>
  <c r="B87" i="24"/>
  <c r="D86" i="24"/>
  <c r="C86" i="24"/>
  <c r="B86" i="24"/>
  <c r="B99" i="24"/>
  <c r="B98" i="24"/>
  <c r="B97" i="24"/>
  <c r="B96" i="24"/>
  <c r="D85" i="24"/>
  <c r="C85" i="24"/>
  <c r="D84" i="24"/>
  <c r="C84" i="24"/>
  <c r="D83" i="24"/>
  <c r="C83" i="24"/>
  <c r="D82" i="24"/>
  <c r="C82" i="24"/>
  <c r="D81" i="24"/>
  <c r="C81" i="24"/>
  <c r="B85" i="24"/>
  <c r="B84" i="24"/>
  <c r="B83" i="24"/>
  <c r="B82" i="24"/>
  <c r="B81" i="24"/>
  <c r="E73" i="24"/>
  <c r="E72" i="24"/>
  <c r="E74" i="24"/>
  <c r="E69" i="24"/>
  <c r="E68" i="24"/>
  <c r="E61" i="24"/>
  <c r="E77" i="24"/>
  <c r="E76" i="24"/>
  <c r="E75" i="24"/>
  <c r="E71" i="24"/>
  <c r="E70" i="24"/>
  <c r="E60" i="24"/>
  <c r="E59" i="24"/>
  <c r="E58" i="24"/>
  <c r="E57" i="24"/>
  <c r="G67" i="24"/>
  <c r="F67" i="24"/>
  <c r="G66" i="24"/>
  <c r="F66" i="24"/>
  <c r="G65" i="24"/>
  <c r="F65" i="24"/>
  <c r="G64" i="24"/>
  <c r="F64" i="24"/>
  <c r="G63" i="24"/>
  <c r="F63" i="24"/>
  <c r="G62" i="24"/>
  <c r="F62" i="24"/>
  <c r="G60" i="24"/>
  <c r="F60" i="24"/>
  <c r="G59" i="24"/>
  <c r="F59" i="24"/>
  <c r="G58" i="24"/>
  <c r="F58" i="24"/>
  <c r="G57" i="24"/>
  <c r="F57" i="24"/>
  <c r="G46" i="24"/>
  <c r="F46" i="24"/>
  <c r="G45" i="24"/>
  <c r="F45" i="24"/>
  <c r="G44" i="24"/>
  <c r="F44" i="24"/>
  <c r="G43" i="24"/>
  <c r="F43" i="24"/>
  <c r="G42" i="24"/>
  <c r="F42" i="24"/>
  <c r="G41" i="24"/>
  <c r="F41" i="24"/>
  <c r="G39" i="24"/>
  <c r="F39" i="24"/>
  <c r="G38" i="24"/>
  <c r="F38" i="24"/>
  <c r="G37" i="24"/>
  <c r="F37" i="24"/>
  <c r="G36" i="24"/>
  <c r="F36" i="24"/>
  <c r="E52" i="24"/>
  <c r="E51" i="24"/>
  <c r="E53" i="24"/>
  <c r="E48" i="24"/>
  <c r="E47" i="24"/>
  <c r="E40" i="24"/>
  <c r="E56" i="24"/>
  <c r="E55" i="24"/>
  <c r="E54" i="24"/>
  <c r="E50" i="24"/>
  <c r="E49" i="24"/>
  <c r="E39" i="24"/>
  <c r="E38" i="24"/>
  <c r="E37" i="24"/>
  <c r="E36" i="24"/>
  <c r="H34" i="24"/>
  <c r="H55" i="24" s="1"/>
  <c r="I35" i="24"/>
  <c r="I56" i="24" s="1"/>
  <c r="H35" i="24"/>
  <c r="H56" i="24" s="1"/>
  <c r="I34" i="24"/>
  <c r="I55" i="24" s="1"/>
  <c r="I33" i="24"/>
  <c r="I54" i="24" s="1"/>
  <c r="H33" i="24"/>
  <c r="H54" i="24" s="1"/>
  <c r="I32" i="24"/>
  <c r="I53" i="24" s="1"/>
  <c r="H32" i="24"/>
  <c r="H53" i="24" s="1"/>
  <c r="I31" i="24"/>
  <c r="I52" i="24" s="1"/>
  <c r="H31" i="24"/>
  <c r="H52" i="24" s="1"/>
  <c r="I30" i="24"/>
  <c r="I51" i="24" s="1"/>
  <c r="H30" i="24"/>
  <c r="H72" i="24" s="1"/>
  <c r="I29" i="24"/>
  <c r="I50" i="24" s="1"/>
  <c r="H29" i="24"/>
  <c r="H50" i="24" s="1"/>
  <c r="I28" i="24"/>
  <c r="I49" i="24" s="1"/>
  <c r="H28" i="24"/>
  <c r="H49" i="24" s="1"/>
  <c r="I27" i="24"/>
  <c r="I48" i="24" s="1"/>
  <c r="H27" i="24"/>
  <c r="H48" i="24" s="1"/>
  <c r="I26" i="24"/>
  <c r="I47" i="24" s="1"/>
  <c r="H26" i="24"/>
  <c r="H47" i="24" s="1"/>
  <c r="H25" i="24"/>
  <c r="H46" i="24" s="1"/>
  <c r="H24" i="24"/>
  <c r="H45" i="24" s="1"/>
  <c r="H23" i="24"/>
  <c r="H44" i="24" s="1"/>
  <c r="H22" i="24"/>
  <c r="H43" i="24" s="1"/>
  <c r="H21" i="24"/>
  <c r="H42" i="24" s="1"/>
  <c r="H20" i="24"/>
  <c r="H41" i="24" s="1"/>
  <c r="I19" i="24"/>
  <c r="I40" i="24" s="1"/>
  <c r="H19" i="24"/>
  <c r="H40" i="24" s="1"/>
  <c r="I18" i="24"/>
  <c r="I39" i="24" s="1"/>
  <c r="H18" i="24"/>
  <c r="H39" i="24" s="1"/>
  <c r="I17" i="24"/>
  <c r="I38" i="24" s="1"/>
  <c r="H17" i="24"/>
  <c r="H38" i="24" s="1"/>
  <c r="I16" i="24"/>
  <c r="I37" i="24" s="1"/>
  <c r="H16" i="24"/>
  <c r="H37" i="24" s="1"/>
  <c r="I15" i="24"/>
  <c r="I36" i="24" s="1"/>
  <c r="H15" i="24"/>
  <c r="H36" i="24" s="1"/>
  <c r="G35" i="24"/>
  <c r="G56" i="24" s="1"/>
  <c r="F35" i="24"/>
  <c r="F56" i="24" s="1"/>
  <c r="E35" i="24"/>
  <c r="G34" i="24"/>
  <c r="G55" i="24" s="1"/>
  <c r="F34" i="24"/>
  <c r="F55" i="24" s="1"/>
  <c r="E34" i="24"/>
  <c r="G32" i="24"/>
  <c r="G53" i="24" s="1"/>
  <c r="F32" i="24"/>
  <c r="F53" i="24" s="1"/>
  <c r="G33" i="24"/>
  <c r="G54" i="24" s="1"/>
  <c r="F33" i="24"/>
  <c r="F54" i="24" s="1"/>
  <c r="E33" i="24"/>
  <c r="G69" i="26" l="1"/>
  <c r="H46" i="26"/>
  <c r="G40" i="25"/>
  <c r="H49" i="26"/>
  <c r="I75" i="26"/>
  <c r="H51" i="26"/>
  <c r="I53" i="25"/>
  <c r="L86" i="32"/>
  <c r="F55" i="26"/>
  <c r="L89" i="32"/>
  <c r="L87" i="32"/>
  <c r="L83" i="32"/>
  <c r="AN202" i="32"/>
  <c r="AN203" i="32"/>
  <c r="AX196" i="32"/>
  <c r="AX200" i="32"/>
  <c r="BH197" i="32"/>
  <c r="BH199" i="32"/>
  <c r="AN195" i="32"/>
  <c r="BH200" i="32"/>
  <c r="AN197" i="32"/>
  <c r="AX201" i="32"/>
  <c r="BH202" i="32"/>
  <c r="K61" i="32"/>
  <c r="AX203" i="32"/>
  <c r="AX199" i="32"/>
  <c r="BH196" i="32"/>
  <c r="G76" i="25"/>
  <c r="G56" i="26"/>
  <c r="G71" i="26"/>
  <c r="F50" i="26"/>
  <c r="G49" i="26"/>
  <c r="F70" i="26"/>
  <c r="G75" i="26"/>
  <c r="H54" i="26"/>
  <c r="F40" i="26"/>
  <c r="I73" i="26"/>
  <c r="G74" i="26"/>
  <c r="H44" i="26"/>
  <c r="F48" i="26"/>
  <c r="I57" i="26"/>
  <c r="H68" i="26"/>
  <c r="F72" i="26"/>
  <c r="F77" i="26"/>
  <c r="G51" i="26"/>
  <c r="H58" i="26"/>
  <c r="H45" i="26"/>
  <c r="I49" i="26"/>
  <c r="G71" i="25"/>
  <c r="H36" i="26"/>
  <c r="I39" i="26"/>
  <c r="G47" i="26"/>
  <c r="H50" i="26"/>
  <c r="F52" i="26"/>
  <c r="I53" i="26"/>
  <c r="G55" i="26"/>
  <c r="H61" i="26"/>
  <c r="H43" i="26"/>
  <c r="H55" i="26"/>
  <c r="H38" i="26"/>
  <c r="I55" i="26"/>
  <c r="I38" i="26"/>
  <c r="G40" i="26"/>
  <c r="H70" i="25"/>
  <c r="G75" i="25"/>
  <c r="H39" i="25"/>
  <c r="F51" i="25"/>
  <c r="I73" i="25"/>
  <c r="I70" i="25"/>
  <c r="H40" i="25"/>
  <c r="F55" i="25"/>
  <c r="H74" i="25"/>
  <c r="F56" i="25"/>
  <c r="I48" i="25"/>
  <c r="I56" i="25"/>
  <c r="H58" i="25"/>
  <c r="I61" i="25"/>
  <c r="H63" i="25"/>
  <c r="H65" i="25"/>
  <c r="H67" i="25"/>
  <c r="H72" i="25"/>
  <c r="I75" i="25"/>
  <c r="G77" i="25"/>
  <c r="I36" i="25"/>
  <c r="H41" i="25"/>
  <c r="H43" i="25"/>
  <c r="H45" i="25"/>
  <c r="H47" i="25"/>
  <c r="F49" i="25"/>
  <c r="I50" i="25"/>
  <c r="G52" i="25"/>
  <c r="H55" i="25"/>
  <c r="I58" i="25"/>
  <c r="H69" i="25"/>
  <c r="F71" i="25"/>
  <c r="I72" i="25"/>
  <c r="H77" i="25"/>
  <c r="F40" i="25"/>
  <c r="I47" i="25"/>
  <c r="G49" i="25"/>
  <c r="H52" i="25"/>
  <c r="F54" i="25"/>
  <c r="I55" i="25"/>
  <c r="H64" i="24"/>
  <c r="F77" i="24"/>
  <c r="I57" i="24"/>
  <c r="H66" i="24"/>
  <c r="H74" i="24"/>
  <c r="H68" i="24"/>
  <c r="H58" i="24"/>
  <c r="I69" i="24"/>
  <c r="H51" i="24"/>
  <c r="H60" i="24"/>
  <c r="H70" i="24"/>
  <c r="I61" i="24"/>
  <c r="F75" i="24"/>
  <c r="H76" i="24"/>
  <c r="H62" i="24"/>
  <c r="I73" i="24"/>
  <c r="G76" i="24"/>
  <c r="I58" i="24"/>
  <c r="I70" i="24"/>
  <c r="I74" i="24"/>
  <c r="G77" i="24"/>
  <c r="I77" i="24"/>
  <c r="H59" i="24"/>
  <c r="H63" i="24"/>
  <c r="H67" i="24"/>
  <c r="H71" i="24"/>
  <c r="H75" i="24"/>
  <c r="F74" i="24"/>
  <c r="I59" i="24"/>
  <c r="I71" i="24"/>
  <c r="I75" i="24"/>
  <c r="G74" i="24"/>
  <c r="I60" i="24"/>
  <c r="I68" i="24"/>
  <c r="I72" i="24"/>
  <c r="I76" i="24"/>
  <c r="G75" i="24"/>
  <c r="H57" i="24"/>
  <c r="H61" i="24"/>
  <c r="H65" i="24"/>
  <c r="H69" i="24"/>
  <c r="H73" i="24"/>
  <c r="H77" i="24"/>
  <c r="F76" i="24"/>
  <c r="E32" i="24"/>
  <c r="G31" i="24"/>
  <c r="F31" i="24"/>
  <c r="G30" i="24"/>
  <c r="F30" i="24"/>
  <c r="G29" i="24"/>
  <c r="F29" i="24"/>
  <c r="G28" i="24"/>
  <c r="F28" i="24"/>
  <c r="E31" i="24"/>
  <c r="E30" i="24"/>
  <c r="E29" i="24"/>
  <c r="E28" i="24"/>
  <c r="G27" i="24"/>
  <c r="F27" i="24"/>
  <c r="G26" i="24"/>
  <c r="F26" i="24"/>
  <c r="E27" i="24"/>
  <c r="E26" i="24"/>
  <c r="G19" i="24"/>
  <c r="F19" i="24"/>
  <c r="E19" i="24"/>
  <c r="E18" i="24"/>
  <c r="E17" i="24"/>
  <c r="E16" i="24"/>
  <c r="E15" i="24"/>
  <c r="I13" i="24"/>
  <c r="H13" i="24"/>
  <c r="G13" i="24"/>
  <c r="F13" i="24"/>
  <c r="E13" i="24"/>
  <c r="I12" i="24"/>
  <c r="H12" i="24"/>
  <c r="G12" i="24"/>
  <c r="F12" i="24"/>
  <c r="E12" i="24"/>
  <c r="I11" i="24"/>
  <c r="H11" i="24"/>
  <c r="G11" i="24"/>
  <c r="F11" i="24"/>
  <c r="E11" i="24"/>
  <c r="I10" i="24"/>
  <c r="H10" i="24"/>
  <c r="G10" i="24"/>
  <c r="F10" i="24"/>
  <c r="E10" i="24"/>
  <c r="I9" i="24"/>
  <c r="H9" i="24"/>
  <c r="G9" i="24"/>
  <c r="F9" i="24"/>
  <c r="E9" i="24"/>
  <c r="I8" i="24"/>
  <c r="H8" i="24"/>
  <c r="G8" i="24"/>
  <c r="F8" i="24"/>
  <c r="E8" i="24"/>
  <c r="I7" i="24"/>
  <c r="H7" i="24"/>
  <c r="G7" i="24"/>
  <c r="F7" i="24"/>
  <c r="E7" i="24"/>
  <c r="G50" i="24" l="1"/>
  <c r="G71" i="24"/>
  <c r="F40" i="24"/>
  <c r="F61" i="24"/>
  <c r="F51" i="24"/>
  <c r="F72" i="24"/>
  <c r="G47" i="24"/>
  <c r="G68" i="24"/>
  <c r="F48" i="24"/>
  <c r="F69" i="24"/>
  <c r="F50" i="24"/>
  <c r="F71" i="24"/>
  <c r="G48" i="24"/>
  <c r="G69" i="24"/>
  <c r="G40" i="24"/>
  <c r="G61" i="24"/>
  <c r="G51" i="24"/>
  <c r="G72" i="24"/>
  <c r="F47" i="24"/>
  <c r="F68" i="24"/>
  <c r="F49" i="24"/>
  <c r="F70" i="24"/>
  <c r="G49" i="24"/>
  <c r="G70" i="24"/>
  <c r="F52" i="24"/>
  <c r="F73" i="24"/>
  <c r="G52" i="24"/>
  <c r="G73" i="24"/>
  <c r="E21" i="26" l="1"/>
  <c r="E24" i="24" l="1"/>
  <c r="E25" i="24"/>
  <c r="E21" i="25"/>
  <c r="E25" i="26"/>
  <c r="E25" i="25"/>
  <c r="E23" i="24"/>
  <c r="E24" i="26"/>
  <c r="E22" i="26"/>
  <c r="E22" i="25"/>
  <c r="E20" i="25"/>
  <c r="E42" i="26"/>
  <c r="E63" i="26"/>
  <c r="E21" i="24"/>
  <c r="E22" i="24"/>
  <c r="E23" i="26"/>
  <c r="E23" i="25"/>
  <c r="E24" i="25"/>
  <c r="E20" i="26"/>
  <c r="I29" i="14"/>
  <c r="H29" i="14"/>
  <c r="G29" i="14"/>
  <c r="F29" i="14"/>
  <c r="E29" i="14"/>
  <c r="D29" i="14"/>
  <c r="C29" i="14"/>
  <c r="I28" i="14"/>
  <c r="H28" i="14"/>
  <c r="G28" i="14"/>
  <c r="F28" i="14"/>
  <c r="E28" i="14"/>
  <c r="D28" i="14"/>
  <c r="C28" i="14"/>
  <c r="I26" i="14"/>
  <c r="H26" i="14"/>
  <c r="G26" i="14"/>
  <c r="F26" i="14"/>
  <c r="E26" i="14"/>
  <c r="D26" i="14"/>
  <c r="C26" i="14"/>
  <c r="I25" i="14"/>
  <c r="H25" i="14"/>
  <c r="G25" i="14"/>
  <c r="F25" i="14"/>
  <c r="E25" i="14"/>
  <c r="D25" i="14"/>
  <c r="C25" i="14"/>
  <c r="I24" i="14"/>
  <c r="H24" i="14"/>
  <c r="G24" i="14"/>
  <c r="F24" i="14"/>
  <c r="E24" i="14"/>
  <c r="D24" i="14"/>
  <c r="C24" i="14"/>
  <c r="I23" i="14"/>
  <c r="H23" i="14"/>
  <c r="G23" i="14"/>
  <c r="F23" i="14"/>
  <c r="E23" i="14"/>
  <c r="D23" i="14"/>
  <c r="C23" i="14"/>
  <c r="I22" i="14"/>
  <c r="H22" i="14"/>
  <c r="G22" i="14"/>
  <c r="F22" i="14"/>
  <c r="E22" i="14"/>
  <c r="D22" i="14"/>
  <c r="C22" i="14"/>
  <c r="I21" i="14"/>
  <c r="H21" i="14"/>
  <c r="G21" i="14"/>
  <c r="F21" i="14"/>
  <c r="E21" i="14"/>
  <c r="D21" i="14"/>
  <c r="C21" i="14"/>
  <c r="I20" i="14"/>
  <c r="H20" i="14"/>
  <c r="G20" i="14"/>
  <c r="F20" i="14"/>
  <c r="E20" i="14"/>
  <c r="D20" i="14"/>
  <c r="C20" i="14"/>
  <c r="I19" i="14"/>
  <c r="H19" i="14"/>
  <c r="G19" i="14"/>
  <c r="F19" i="14"/>
  <c r="E19" i="14"/>
  <c r="D19" i="14"/>
  <c r="C19" i="14"/>
  <c r="I18" i="14"/>
  <c r="H18" i="14"/>
  <c r="G18" i="14"/>
  <c r="F18" i="14"/>
  <c r="E18" i="14"/>
  <c r="D18" i="14"/>
  <c r="C18" i="14"/>
  <c r="I17" i="14"/>
  <c r="H17" i="14"/>
  <c r="G17" i="14"/>
  <c r="F17" i="14"/>
  <c r="E17" i="14"/>
  <c r="D17" i="14"/>
  <c r="C17" i="14"/>
  <c r="I16" i="14"/>
  <c r="H16" i="14"/>
  <c r="G16" i="14"/>
  <c r="F16" i="14"/>
  <c r="E16" i="14"/>
  <c r="D16" i="14"/>
  <c r="C16" i="14"/>
  <c r="I13" i="14"/>
  <c r="H13" i="14"/>
  <c r="G13" i="14"/>
  <c r="F13" i="14"/>
  <c r="E13" i="14"/>
  <c r="D13" i="14"/>
  <c r="C13" i="14"/>
  <c r="I12" i="14"/>
  <c r="H12" i="14"/>
  <c r="G12" i="14"/>
  <c r="F12" i="14"/>
  <c r="E12" i="14"/>
  <c r="D12" i="14"/>
  <c r="C12" i="14"/>
  <c r="I11" i="14"/>
  <c r="H11" i="14"/>
  <c r="G11" i="14"/>
  <c r="F11" i="14"/>
  <c r="E11" i="14"/>
  <c r="D11" i="14"/>
  <c r="C11" i="14"/>
  <c r="I10" i="14"/>
  <c r="H10" i="14"/>
  <c r="G10" i="14"/>
  <c r="F10" i="14"/>
  <c r="E10" i="14"/>
  <c r="D10" i="14"/>
  <c r="C10" i="14"/>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E27" i="25"/>
  <c r="E20" i="24" l="1"/>
  <c r="E62" i="24" s="1"/>
  <c r="E41" i="26"/>
  <c r="E62" i="26"/>
  <c r="E65" i="26"/>
  <c r="E44" i="26"/>
  <c r="E43" i="25"/>
  <c r="E64" i="25"/>
  <c r="E45" i="26"/>
  <c r="E66" i="26"/>
  <c r="E45" i="25"/>
  <c r="E66" i="25"/>
  <c r="E43" i="24"/>
  <c r="E64" i="24"/>
  <c r="E44" i="24"/>
  <c r="E65" i="24"/>
  <c r="E63" i="25"/>
  <c r="E42" i="25"/>
  <c r="E65" i="25"/>
  <c r="E44" i="25"/>
  <c r="E66" i="24"/>
  <c r="E45" i="24"/>
  <c r="E42" i="24"/>
  <c r="E63" i="24"/>
  <c r="E41" i="25"/>
  <c r="E62" i="25"/>
  <c r="E41" i="24"/>
  <c r="E67" i="26"/>
  <c r="E46" i="26"/>
  <c r="E46" i="24"/>
  <c r="E67" i="24"/>
  <c r="E67" i="25"/>
  <c r="E46" i="25"/>
  <c r="E43" i="26"/>
  <c r="E64" i="26"/>
  <c r="E26" i="25"/>
  <c r="E15" i="25"/>
  <c r="E7" i="25"/>
  <c r="E28" i="25"/>
  <c r="E8" i="25"/>
  <c r="E32" i="25"/>
  <c r="E11" i="25"/>
  <c r="E12" i="25"/>
  <c r="E29" i="25"/>
  <c r="E10" i="25"/>
  <c r="E9" i="25"/>
  <c r="E13" i="25"/>
  <c r="E48" i="25"/>
  <c r="E49" i="25" l="1"/>
  <c r="E47" i="25"/>
  <c r="E50" i="25"/>
  <c r="E53" i="25"/>
  <c r="E36" i="25"/>
  <c r="E69" i="25"/>
  <c r="E71" i="25" l="1"/>
  <c r="E74" i="25"/>
  <c r="E68" i="25"/>
  <c r="E57" i="25"/>
  <c r="E70" i="25"/>
  <c r="F27" i="25"/>
  <c r="F26" i="25" l="1"/>
  <c r="F48" i="25"/>
  <c r="F69" i="25"/>
  <c r="F32" i="25"/>
  <c r="G27" i="25"/>
  <c r="G48" i="25" l="1"/>
  <c r="G69" i="25"/>
  <c r="F53" i="25"/>
  <c r="F74" i="25"/>
  <c r="G32" i="25"/>
  <c r="F68" i="25"/>
  <c r="F47" i="25"/>
  <c r="G26" i="25"/>
  <c r="G53" i="25" l="1"/>
  <c r="G74" i="25"/>
  <c r="G68" i="25"/>
  <c r="G47" i="25"/>
</calcChain>
</file>

<file path=xl/sharedStrings.xml><?xml version="1.0" encoding="utf-8"?>
<sst xmlns="http://schemas.openxmlformats.org/spreadsheetml/2006/main" count="1692" uniqueCount="243">
  <si>
    <t>C</t>
  </si>
  <si>
    <t>D</t>
  </si>
  <si>
    <t>I</t>
  </si>
  <si>
    <t>F</t>
  </si>
  <si>
    <t>LOGSTOR A/S</t>
  </si>
  <si>
    <t>Based on Sweco experience figures</t>
  </si>
  <si>
    <t>Consolidated with data from Svensk Fjärrvärme</t>
  </si>
  <si>
    <t>Consolidated with data from Dansk Fjernvarmes Årsstatistik 2016</t>
  </si>
  <si>
    <t>A</t>
  </si>
  <si>
    <t>B</t>
  </si>
  <si>
    <t>E</t>
  </si>
  <si>
    <t>G</t>
  </si>
  <si>
    <t>H</t>
  </si>
  <si>
    <t>Technikkatalog BW</t>
  </si>
  <si>
    <t>Technologie</t>
  </si>
  <si>
    <t>Energie-/Technische Daten</t>
  </si>
  <si>
    <t>Bandbreite (2030)</t>
  </si>
  <si>
    <t>Bandbreite (2050)</t>
  </si>
  <si>
    <t>Anmerkungen</t>
  </si>
  <si>
    <t>Referenzen</t>
  </si>
  <si>
    <t>niedrig</t>
  </si>
  <si>
    <t>hoch</t>
  </si>
  <si>
    <t>Kosten</t>
  </si>
  <si>
    <t>Referenzen:</t>
  </si>
  <si>
    <t>Anmerkungen:</t>
  </si>
  <si>
    <t>Bauzeit (Jahre)</t>
  </si>
  <si>
    <t>Verbrauch Hilfsenergie (Strom) (% der Wärmemenge Abnehmer)</t>
  </si>
  <si>
    <t>technische Nutzungsdauer (Jahre)</t>
  </si>
  <si>
    <t>Typische Lastprofile:</t>
  </si>
  <si>
    <t>Kostenanteil Installation</t>
  </si>
  <si>
    <t>Kostenanteil Material</t>
  </si>
  <si>
    <t>Die Lebensdauer von Fernwärmerohren liegt bei mindestens 30 Jahren, kann jedoch wesentlich länger sein (in Abhängigkeit von den Betriebsbedingungen, z.B. Temperaturwechsel, Bodenverhältnisse…)</t>
  </si>
  <si>
    <r>
      <t xml:space="preserve">TK-DK </t>
    </r>
    <r>
      <rPr>
        <i/>
        <sz val="11"/>
        <color rgb="FFFF0000"/>
        <rFont val="Calibri"/>
        <family val="2"/>
        <scheme val="minor"/>
      </rPr>
      <t>103_11 DH transmission</t>
    </r>
  </si>
  <si>
    <t>Verluste Übergabestationen (%)</t>
  </si>
  <si>
    <t>Verluste Leitungen 1-20 MW (%)</t>
  </si>
  <si>
    <t>Verluste Leitungen 20-100 MW (%)</t>
  </si>
  <si>
    <t>Verluste Leitungen über 100 MW (%)</t>
  </si>
  <si>
    <t>Verluste Pumpstationen (%)</t>
  </si>
  <si>
    <t>Investitonen</t>
  </si>
  <si>
    <t>Investkosten; einfache Leitung, 0 - 50 MW  (EUR/MW/m)</t>
  </si>
  <si>
    <t>Investkosten; einfache Leitung, 50 - 100 MW  (EUR/MW/m)</t>
  </si>
  <si>
    <t>Investkosten; einfache Leitung, 100 - 250 MW  (EUR/MW/m)</t>
  </si>
  <si>
    <t>Investkosten; einfache Leitung, 250 - 500 MW  (EUR/MW/m)</t>
  </si>
  <si>
    <t>Investkosten; einfache Leitung, 500 - 1000 MW  (EUR/MW/m)</t>
  </si>
  <si>
    <t>Investkosten; einfache Leitung, über 1000 MW  (EUR/MW/m)</t>
  </si>
  <si>
    <t>Ausbaukosten (EUR/MW)</t>
  </si>
  <si>
    <t>Investkosten; Station [Typ 1] (EUR/MW)</t>
  </si>
  <si>
    <t>Investkosten; Station [Typ 2] (EUR/MW)</t>
  </si>
  <si>
    <t>Kostenanteil der Installation (%)</t>
  </si>
  <si>
    <t>Kostenanteil der Anlagenkomponenten (%)</t>
  </si>
  <si>
    <t>Jährliche Fixkosten O&amp;M (EUR/MW/km/a)</t>
  </si>
  <si>
    <t>Variable Kosten O&amp;M (EUR/MWh/km)</t>
  </si>
  <si>
    <t>zusätzliche spezifische Kosten</t>
  </si>
  <si>
    <t>Layout in Anlehnung an TK-DK und TK-BW.Kap2.7</t>
  </si>
  <si>
    <t>-</t>
  </si>
  <si>
    <t>Survey methane emissions for gas transmission and distribution in Europe Marcogaz WG-ME-14-26  29/02/2016</t>
  </si>
  <si>
    <t>HMN Naturgas</t>
  </si>
  <si>
    <t>DN</t>
  </si>
  <si>
    <t>DN [m]</t>
  </si>
  <si>
    <t>für 2015</t>
  </si>
  <si>
    <t>Heat Road Map Europe (Fig. 2.21, p. 70)</t>
  </si>
  <si>
    <t>%</t>
  </si>
  <si>
    <t>*jährliche min. Teuerungsrate</t>
  </si>
  <si>
    <t>SW HD</t>
  </si>
  <si>
    <t>logstor</t>
  </si>
  <si>
    <t>Stadtgebiet</t>
  </si>
  <si>
    <r>
      <t xml:space="preserve">Konstantin, P.: Praxisbuch Energiewirtschaft. Ber-lin/Heidelberg </t>
    </r>
    <r>
      <rPr>
        <b/>
        <sz val="11"/>
        <rFont val="Calibri"/>
        <family val="2"/>
        <scheme val="minor"/>
      </rPr>
      <t>2017</t>
    </r>
    <r>
      <rPr>
        <sz val="11"/>
        <rFont val="Calibri"/>
        <family val="2"/>
        <scheme val="minor"/>
      </rPr>
      <t>.</t>
    </r>
  </si>
  <si>
    <t>Durchschnitt (Land)</t>
  </si>
  <si>
    <t>Götz, C.; Blömer, S.; and Pehnt, M.: Nahwärmegenossenschaften in Deutschland – ein Wärmeversorgungsmodell der Zukunft? In: Energiewirtschaftliche Tagesfragen 66. Jg. 2016, Nr. 12, S. 46–48.</t>
  </si>
  <si>
    <t>Solarcomlex, logstor</t>
  </si>
  <si>
    <t>Bioenergiedorf (Land)</t>
  </si>
  <si>
    <t>(inkl. Mehraufwand)</t>
  </si>
  <si>
    <t>Summe</t>
  </si>
  <si>
    <t>Rohrleitungsbau</t>
  </si>
  <si>
    <t>Tiefbau</t>
  </si>
  <si>
    <t>€/lfd.m</t>
  </si>
  <si>
    <t>Quelle</t>
  </si>
  <si>
    <t>Verlegekosten*</t>
  </si>
  <si>
    <t>Stadt max</t>
  </si>
  <si>
    <t>Stadt min</t>
  </si>
  <si>
    <t>Neubau max</t>
  </si>
  <si>
    <t>Neubau min</t>
  </si>
  <si>
    <t>Neubau mittel</t>
  </si>
  <si>
    <t>"urban"</t>
  </si>
  <si>
    <t>"suburban"</t>
  </si>
  <si>
    <t>"ländlich"</t>
  </si>
  <si>
    <t>CARMEN_2020 - Grundlagenschulung Teil3 - Wärmenetze.pdf</t>
  </si>
  <si>
    <t>Q(DN) Spanne</t>
  </si>
  <si>
    <t>Q(DN) Nennwert</t>
  </si>
  <si>
    <t>0-50 kW</t>
  </si>
  <si>
    <t>50-250 kW</t>
  </si>
  <si>
    <t>100-250 kW</t>
  </si>
  <si>
    <t>250 kW - 1 MW</t>
  </si>
  <si>
    <t>1 MW - 5 MW</t>
  </si>
  <si>
    <t>5 MW - 25 MW</t>
  </si>
  <si>
    <t>25 MW - 100 MW</t>
  </si>
  <si>
    <t>Delta</t>
  </si>
  <si>
    <t>m</t>
  </si>
  <si>
    <t>n</t>
  </si>
  <si>
    <t>Steigung</t>
  </si>
  <si>
    <t>Achsabschn.</t>
  </si>
  <si>
    <t>Probe</t>
  </si>
  <si>
    <r>
      <rPr>
        <b/>
        <sz val="11"/>
        <color theme="1"/>
        <rFont val="Calibri"/>
        <family val="2"/>
        <scheme val="minor"/>
      </rPr>
      <t>Verlegekosten</t>
    </r>
    <r>
      <rPr>
        <sz val="11"/>
        <color theme="1"/>
        <rFont val="Calibri"/>
        <family val="2"/>
        <scheme val="minor"/>
      </rPr>
      <t xml:space="preserve"> nach Konstantin und CARMEN</t>
    </r>
  </si>
  <si>
    <t>Mittelwert (0-25 MW)</t>
  </si>
  <si>
    <t>(100%-Wert)</t>
  </si>
  <si>
    <t>(Tabelle wurde beim Import transponiert)</t>
  </si>
  <si>
    <t>20K</t>
  </si>
  <si>
    <t>30K</t>
  </si>
  <si>
    <t>40K</t>
  </si>
  <si>
    <t>Spreizung</t>
  </si>
  <si>
    <t>… bis  [KW]</t>
  </si>
  <si>
    <r>
      <rPr>
        <b/>
        <sz val="11"/>
        <color theme="4"/>
        <rFont val="Calibri"/>
        <family val="2"/>
        <scheme val="minor"/>
      </rPr>
      <t>Q</t>
    </r>
    <r>
      <rPr>
        <sz val="11"/>
        <color theme="4"/>
        <rFont val="Calibri"/>
        <family val="2"/>
        <scheme val="minor"/>
      </rPr>
      <t xml:space="preserve"> ...von</t>
    </r>
  </si>
  <si>
    <r>
      <rPr>
        <b/>
        <sz val="11"/>
        <color theme="5"/>
        <rFont val="Calibri"/>
        <family val="2"/>
        <scheme val="minor"/>
      </rPr>
      <t>Q</t>
    </r>
    <r>
      <rPr>
        <sz val="11"/>
        <color theme="5"/>
        <rFont val="Calibri"/>
        <family val="2"/>
        <scheme val="minor"/>
      </rPr>
      <t xml:space="preserve"> ...von</t>
    </r>
  </si>
  <si>
    <r>
      <rPr>
        <b/>
        <sz val="11"/>
        <color theme="9"/>
        <rFont val="Calibri"/>
        <family val="2"/>
        <scheme val="minor"/>
      </rPr>
      <t>Q</t>
    </r>
    <r>
      <rPr>
        <sz val="11"/>
        <color theme="9"/>
        <rFont val="Calibri"/>
        <family val="2"/>
        <scheme val="minor"/>
      </rPr>
      <t xml:space="preserve"> ...von</t>
    </r>
  </si>
  <si>
    <t>QN</t>
  </si>
  <si>
    <t>DN_wahl</t>
  </si>
  <si>
    <t>DN (Q) CARMEN</t>
  </si>
  <si>
    <t>polynomisch</t>
  </si>
  <si>
    <t>potenz</t>
  </si>
  <si>
    <t>Es wird von unbefestigten Oberflächen ausgegangen.</t>
  </si>
  <si>
    <t>WN Transport-Leitung</t>
  </si>
  <si>
    <r>
      <t xml:space="preserve">Konstantin, P.: Praxisbuch Energiewirtschaft. Ber-lin/Heidelberg </t>
    </r>
    <r>
      <rPr>
        <b/>
        <sz val="11"/>
        <color theme="0" tint="-0.14999847407452621"/>
        <rFont val="Calibri"/>
        <family val="2"/>
        <scheme val="minor"/>
      </rPr>
      <t>2013</t>
    </r>
    <r>
      <rPr>
        <sz val="11"/>
        <color theme="0" tint="-0.14999847407452621"/>
        <rFont val="Calibri"/>
        <family val="2"/>
        <scheme val="minor"/>
      </rPr>
      <t>.</t>
    </r>
  </si>
  <si>
    <t>--</t>
  </si>
  <si>
    <t>[1]</t>
  </si>
  <si>
    <t>Jahre</t>
  </si>
  <si>
    <t>€D</t>
  </si>
  <si>
    <t>€D/€DK =</t>
  </si>
  <si>
    <t>ländliche Gebiete</t>
  </si>
  <si>
    <t>Region</t>
  </si>
  <si>
    <t>Wärmenetze: konventionelle Verteilungsnetze</t>
  </si>
  <si>
    <t>Wärmeverluste Leitungen</t>
  </si>
  <si>
    <t>Wärmeverluste Übergabestationen</t>
  </si>
  <si>
    <t>Verbrauch Hilfsenergie (Strom/Wärmeabnahme)</t>
  </si>
  <si>
    <t>UG</t>
  </si>
  <si>
    <t>OG</t>
  </si>
  <si>
    <t>Typ. Lastprofil - Wohngebäude</t>
  </si>
  <si>
    <t>Typ. Lastprofil - Gewerbe</t>
  </si>
  <si>
    <t>Bauzeit</t>
  </si>
  <si>
    <t>€[2020] / m</t>
  </si>
  <si>
    <t>€[2020] / Anschluss</t>
  </si>
  <si>
    <t>€[2020] / MWh / a</t>
  </si>
  <si>
    <t>Kosten Hausanschlussleitung, 0 - 20 kW</t>
  </si>
  <si>
    <t>Kosten Hausanschlussleitung, 20 - 50 kW</t>
  </si>
  <si>
    <t>Kosten Hausanschlussleitung, 50-100 kW</t>
  </si>
  <si>
    <t>Kosten Hausanschlussleitung, &gt;100 kW</t>
  </si>
  <si>
    <t>Kosten Hauptleitungsstrang, 0-50 kW</t>
  </si>
  <si>
    <t>Kosten Hauptleitungsstrang, 100-250 kW</t>
  </si>
  <si>
    <t>Kosten Hauptleitungsstrang, 250kW-1MW</t>
  </si>
  <si>
    <t>Kosten Hauptleitungsstrang, 5 - 25 MW</t>
  </si>
  <si>
    <t>Kosten Hauptleitungsstrang, 1 - 5 MW</t>
  </si>
  <si>
    <t>Kosten Hauptleitungsstrang, 25 - 100 MW</t>
  </si>
  <si>
    <t>€[2020] / MW</t>
  </si>
  <si>
    <t>Ausbaukosten</t>
  </si>
  <si>
    <t>Übergabestation</t>
  </si>
  <si>
    <t>Pumpstation</t>
  </si>
  <si>
    <t>€[2020] / MW / a</t>
  </si>
  <si>
    <t>Fixe Kosten Betrieb und Instandhaltung</t>
  </si>
  <si>
    <t>Var. Kosten Betrieb und Instandhaltung</t>
  </si>
  <si>
    <t>Übergabestation unter 1 MW</t>
  </si>
  <si>
    <t>Pumpstation unter 1 MW</t>
  </si>
  <si>
    <t>s. Anmerk.</t>
  </si>
  <si>
    <t>X</t>
  </si>
  <si>
    <t>5, 6</t>
  </si>
  <si>
    <t>(Kostenangaben wurden für D angepasst, Kostenverhältnisse beibehaltend)</t>
  </si>
  <si>
    <t>suburbane Gebiete</t>
  </si>
  <si>
    <t>Kosten Verteilnetz</t>
  </si>
  <si>
    <t>urbane Gebiete</t>
  </si>
  <si>
    <t>Drejebog til store varmepumpeprojekter i fjernvarmesystemet, Støchkel, Paaske, Clausen, 2017, see https://ens.dk/sites/ens.dk/files/Varme/drejebog_for_store_varmepumper.pdf</t>
  </si>
  <si>
    <t>Udredning vedrørende varmelagringsteknologier og store varmepumper til brug i fjernvarmesystemer, Sørensen, Paaske, Jacobsen, Hofmeister, 2013</t>
  </si>
  <si>
    <t>Absorption chillers and heat pumps, Keith E. Herold, Reinhard Radermacher and Sanford A. Klein, 1996</t>
  </si>
  <si>
    <t>Scandinavian Energy Group, 2015, Conversation</t>
  </si>
  <si>
    <r>
      <t>Kosten Hauptleitungsstrang, 50-</t>
    </r>
    <r>
      <rPr>
        <sz val="10"/>
        <color theme="5"/>
        <rFont val="Arial"/>
        <family val="2"/>
      </rPr>
      <t>100</t>
    </r>
    <r>
      <rPr>
        <sz val="10"/>
        <color theme="1"/>
        <rFont val="Arial"/>
        <family val="2"/>
      </rPr>
      <t xml:space="preserve"> kW</t>
    </r>
  </si>
  <si>
    <t>Kosten Hauptleitungsstrang, 50-100 kW</t>
  </si>
  <si>
    <t>versiegelt %</t>
  </si>
  <si>
    <t>unversieglelt%</t>
  </si>
  <si>
    <t>dQN</t>
  </si>
  <si>
    <t>dm/dt</t>
  </si>
  <si>
    <t>dV/dt</t>
  </si>
  <si>
    <t>Ai</t>
  </si>
  <si>
    <t>di</t>
  </si>
  <si>
    <r>
      <rPr>
        <sz val="11"/>
        <color theme="1"/>
        <rFont val="Symbol"/>
        <family val="1"/>
        <charset val="2"/>
      </rPr>
      <t>D</t>
    </r>
    <r>
      <rPr>
        <sz val="11"/>
        <color theme="1"/>
        <rFont val="Calibri"/>
        <family val="2"/>
        <scheme val="minor"/>
      </rPr>
      <t>T dm/dt</t>
    </r>
  </si>
  <si>
    <t>cp</t>
  </si>
  <si>
    <t>rho</t>
  </si>
  <si>
    <r>
      <rPr>
        <sz val="11"/>
        <color theme="5" tint="-0.249977111117893"/>
        <rFont val="Symbol"/>
        <family val="1"/>
        <charset val="2"/>
      </rPr>
      <t>D</t>
    </r>
    <r>
      <rPr>
        <sz val="11"/>
        <color theme="5" tint="-0.249977111117893"/>
        <rFont val="Calibri"/>
        <family val="2"/>
        <scheme val="minor"/>
      </rPr>
      <t>T</t>
    </r>
  </si>
  <si>
    <t>DN (ca)</t>
  </si>
  <si>
    <t>+ 10%</t>
  </si>
  <si>
    <t>befest max</t>
  </si>
  <si>
    <t>befest min</t>
  </si>
  <si>
    <t>unbef. max</t>
  </si>
  <si>
    <t>unbef. Min</t>
  </si>
  <si>
    <t>w-Klasse</t>
  </si>
  <si>
    <t>dQ</t>
  </si>
  <si>
    <t>bef.mittel</t>
  </si>
  <si>
    <t>unb.mittel</t>
  </si>
  <si>
    <t>30 K</t>
  </si>
  <si>
    <t>20 k</t>
  </si>
  <si>
    <t>40 K</t>
  </si>
  <si>
    <t>mix min</t>
  </si>
  <si>
    <t>unbef. min</t>
  </si>
  <si>
    <t>mix max</t>
  </si>
  <si>
    <t>mix mittel</t>
  </si>
  <si>
    <t>Kosten Hausanschlussleitung, 10 - 20 kW</t>
  </si>
  <si>
    <t>Kosten Hausanschlussleitung, 50 kW</t>
  </si>
  <si>
    <t>Kosten Hausanschlussleitung, 100 kW</t>
  </si>
  <si>
    <t>Kosten Hauptleitungsstrang, 50 kW</t>
  </si>
  <si>
    <t>Kosten Hauptleitungsstrang, 100 kW</t>
  </si>
  <si>
    <t>Kosten Hauptleitungsstrang, 250 kW</t>
  </si>
  <si>
    <t>Kosten Hauptleitungsstrang, 1 MW</t>
  </si>
  <si>
    <t>Kosten Hauptleitungsstrang, 5 MW</t>
  </si>
  <si>
    <t>Kosten Hauptleitungsstrang, 25 MW</t>
  </si>
  <si>
    <t>Kosten Hauptleitungsstrang, 100 MW</t>
  </si>
  <si>
    <t>Neubaugebiete (komplett unbefestigtes Terrain)</t>
  </si>
  <si>
    <t>Verluste pro km Transportleitung</t>
  </si>
  <si>
    <t xml:space="preserve"> Zur Berechnung der Kosten wurde der Mittelwert aus der kleinsten und der größten Leistungsgrenze gebildet und in der Tabelle angegeben.</t>
  </si>
  <si>
    <t>Abhängig von Größenordnung des Netzes sowie der Versorgungsstrategie bzw. Reservekapazitäten. Daher können hier keine allgemeingültigen Daten sondern nur ein Richtwert genannt werden</t>
  </si>
  <si>
    <t>Energieverluste in den Pumpstationen werden als vernachlässigbar angesehen.</t>
  </si>
  <si>
    <t>D€/DK€</t>
  </si>
  <si>
    <t xml:space="preserve">Für das deutsche Gasnetz liegen keine allgemeinen Daten vor. Die angegebenen Verluste basieren auf einer europäischen Erhebung. Europäische Gasnetze sind im Allgemeinen Durchschnitt bereits älter. Daher wird erwartet, dass die Verluste aus neu zu errichtenden Systemen deutlich geringer sind als in der Tabelle angegeben. Der Mangel an Daten erklärt die genannte hohe Unsicherheit. </t>
  </si>
  <si>
    <t>Neue Gasanlagen werden ohne Stationen im Verteilnetz errichtet.</t>
  </si>
  <si>
    <t>Es gibt keine leistungsverbrauchenden Teile im Verteilungssystem.</t>
  </si>
  <si>
    <t>Leistungsbereich für gegebenen Fall nicht relevant</t>
  </si>
  <si>
    <t xml:space="preserve">Für jedes Intervall wurden zwei Rohrgrößen gewählt (eine für die niedrigste Leistungsstufe und eine für die höchste). Der Durchschnitt dieser beiden ist in der Tabelle angegeben. </t>
  </si>
  <si>
    <t xml:space="preserve">Hier nicht relevant </t>
  </si>
  <si>
    <t>Für das Verteilnetz wird keine Station installiert.</t>
  </si>
  <si>
    <t>Verluste Übergabestationen</t>
  </si>
  <si>
    <t>Allg.</t>
  </si>
  <si>
    <t>Unter Berücksichtigung der jeweiligen nationalen Preisniveaus liegen die Netto-Kosten in Deutschland bei 80% der Werte des dänischen Technikkatalogs. Preissteigerungen z.B. durch den Effekt der Inflation müssen gesondert betrachtet werden.</t>
  </si>
  <si>
    <t>Bandbreite</t>
  </si>
  <si>
    <t>Jahr</t>
  </si>
  <si>
    <t>Einheit</t>
  </si>
  <si>
    <t>Gas (Biogas) Verteilungsnetze</t>
  </si>
  <si>
    <t>unbefestigtes Terrain (z.B. ländliche Gebiete)</t>
  </si>
  <si>
    <t>Verluste Leitungen</t>
  </si>
  <si>
    <t xml:space="preserve">Die angegebene Zahl gilt für Ø40-Rohre - das kleinste verwendete Rohr. Es ist nur unwesentlich billiger/teurer, kleinere/größere Rohre zu verwenden.  </t>
  </si>
  <si>
    <r>
      <t xml:space="preserve">Die angegebene Zahl gilt für Ø40-Rohre - das kleinste verwendete Rohr. Es ist nur unwesentlich billiger/teurer, kleinere/größere Rohre zu verwenden. </t>
    </r>
    <r>
      <rPr>
        <sz val="9"/>
        <rFont val="Calibri"/>
        <family val="2"/>
        <scheme val="minor"/>
      </rPr>
      <t xml:space="preserve"> </t>
    </r>
  </si>
  <si>
    <t>teilbefestigtes Terrain (z.B. suburbane Gebiete)</t>
  </si>
  <si>
    <t>€[2022] / (MWh/a)</t>
  </si>
  <si>
    <t>€[2022] / Anschluss</t>
  </si>
  <si>
    <t>€[2022] / m</t>
  </si>
  <si>
    <t>€[2022] / MW</t>
  </si>
  <si>
    <t>€[2022] / MW / a</t>
  </si>
  <si>
    <t>€[2022] / MWh</t>
  </si>
  <si>
    <t>TK-DK = Danish Energy Agency (DEA), 2021: Technology Data - Energy transport, Letzte Aktualisierung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</si>
</sst>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5">
    <numFmt numFmtId="164" formatCode="_ * #,##0.00_ ;_ * \-#,##0.00_ ;_ * &quot;-&quot;??_ ;_ @_ "/>
    <numFmt numFmtId="165" formatCode="0.0"/>
    <numFmt numFmtId="168" formatCode="General\ \k\W"/>
    <numFmt numFmtId="169" formatCode="#,##0.000"/>
    <numFmt numFmtId="170" formatCode="0.00000"/>
    <numFmt numFmtId="171" formatCode="#,##0;[Red]\-#,##0;&quot;-&quot;"/>
    <numFmt numFmtId="172" formatCode="#,##0.00\ &quot;K kg/s&quot;"/>
    <numFmt numFmtId="173" formatCode="#,##0.00\ &quot;kg/s&quot;"/>
    <numFmt numFmtId="174" formatCode="General&quot; K&quot;"/>
    <numFmt numFmtId="175" formatCode="General&quot; kJ/(kg·K)&quot;"/>
    <numFmt numFmtId="176" formatCode="General&quot; kg/m³&quot;"/>
    <numFmt numFmtId="177" formatCode="General&quot; m/s&quot;"/>
    <numFmt numFmtId="178" formatCode="General&quot; mm&quot;"/>
    <numFmt numFmtId="179" formatCode="#,##0\ &quot;€&quot;"/>
    <numFmt numFmtId="180" formatCode="#,##0;[Red]\-#,##0;&quot;&quot;"/>
  </numFmts>
  <fonts count="63">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8"/>
      <color theme="1"/>
      <name val="Arial"/>
      <family val="2"/>
    </font>
    <font>
      <sz val="8"/>
      <color rgb="FF000000"/>
      <name val="Arial"/>
      <family val="2"/>
    </font>
    <font>
      <b/>
      <sz val="8"/>
      <color theme="1"/>
      <name val="Arial"/>
      <family val="2"/>
    </font>
    <font>
      <sz val="8"/>
      <name val="Arial"/>
      <family val="2"/>
    </font>
    <font>
      <sz val="9"/>
      <color theme="1"/>
      <name val="Arial"/>
      <family val="2"/>
    </font>
    <font>
      <sz val="9"/>
      <name val="Arial"/>
      <family val="2"/>
    </font>
    <font>
      <b/>
      <sz val="10"/>
      <color theme="1"/>
      <name val="Arial"/>
      <family val="2"/>
    </font>
    <font>
      <sz val="10"/>
      <color theme="1"/>
      <name val="Calibri"/>
      <family val="2"/>
      <scheme val="minor"/>
    </font>
    <font>
      <sz val="10"/>
      <name val="Calibri"/>
      <family val="2"/>
      <scheme val="minor"/>
    </font>
    <font>
      <b/>
      <sz val="11"/>
      <color rgb="FFFF0000"/>
      <name val="Calibri"/>
      <family val="2"/>
      <scheme val="minor"/>
    </font>
    <font>
      <sz val="8"/>
      <color rgb="FFFF0000"/>
      <name val="Arial"/>
      <family val="2"/>
    </font>
    <font>
      <i/>
      <sz val="11"/>
      <color rgb="FFFF0000"/>
      <name val="Calibri"/>
      <family val="2"/>
      <scheme val="minor"/>
    </font>
    <font>
      <b/>
      <sz val="8"/>
      <name val="Arial"/>
      <family val="2"/>
    </font>
    <font>
      <u/>
      <sz val="11"/>
      <color theme="10"/>
      <name val="Calibri"/>
      <family val="2"/>
      <scheme val="minor"/>
    </font>
    <font>
      <sz val="9"/>
      <name val="Calibri"/>
      <family val="2"/>
      <scheme val="minor"/>
    </font>
    <font>
      <sz val="9"/>
      <color theme="1"/>
      <name val="Calibri"/>
      <family val="2"/>
      <scheme val="minor"/>
    </font>
    <font>
      <sz val="11"/>
      <name val="Calibri"/>
      <family val="2"/>
      <scheme val="minor"/>
    </font>
    <font>
      <b/>
      <sz val="11"/>
      <name val="Calibri"/>
      <family val="2"/>
      <scheme val="minor"/>
    </font>
    <font>
      <sz val="13"/>
      <color theme="1"/>
      <name val="Calibri"/>
      <family val="2"/>
      <scheme val="minor"/>
    </font>
    <font>
      <sz val="11"/>
      <color theme="4"/>
      <name val="Calibri"/>
      <family val="2"/>
      <scheme val="minor"/>
    </font>
    <font>
      <sz val="11"/>
      <color rgb="FF00B050"/>
      <name val="Calibri"/>
      <family val="2"/>
      <scheme val="minor"/>
    </font>
    <font>
      <sz val="11"/>
      <color theme="0" tint="-0.34998626667073579"/>
      <name val="Calibri"/>
      <family val="2"/>
      <scheme val="minor"/>
    </font>
    <font>
      <b/>
      <sz val="11"/>
      <color theme="4"/>
      <name val="Calibri"/>
      <family val="2"/>
      <scheme val="minor"/>
    </font>
    <font>
      <b/>
      <sz val="11"/>
      <color theme="5"/>
      <name val="Calibri"/>
      <family val="2"/>
      <scheme val="minor"/>
    </font>
    <font>
      <sz val="11"/>
      <color theme="5"/>
      <name val="Calibri"/>
      <family val="2"/>
      <scheme val="minor"/>
    </font>
    <font>
      <b/>
      <sz val="11"/>
      <color theme="9"/>
      <name val="Calibri"/>
      <family val="2"/>
      <scheme val="minor"/>
    </font>
    <font>
      <sz val="11"/>
      <color theme="9"/>
      <name val="Calibri"/>
      <family val="2"/>
      <scheme val="minor"/>
    </font>
    <font>
      <sz val="8"/>
      <color theme="0" tint="-0.34998626667073579"/>
      <name val="Calibri"/>
      <family val="2"/>
      <scheme val="minor"/>
    </font>
    <font>
      <i/>
      <sz val="9"/>
      <color theme="0" tint="-0.34998626667073579"/>
      <name val="Calibri"/>
      <family val="2"/>
      <scheme val="minor"/>
    </font>
    <font>
      <sz val="11"/>
      <color theme="0" tint="-0.14999847407452621"/>
      <name val="Calibri"/>
      <family val="2"/>
      <scheme val="minor"/>
    </font>
    <font>
      <sz val="10"/>
      <color theme="0" tint="-0.14999847407452621"/>
      <name val="Verdana"/>
      <family val="2"/>
    </font>
    <font>
      <b/>
      <sz val="11"/>
      <color theme="0" tint="-0.14999847407452621"/>
      <name val="Calibri"/>
      <family val="2"/>
      <scheme val="minor"/>
    </font>
    <font>
      <b/>
      <sz val="10"/>
      <color theme="0" tint="-0.14999847407452621"/>
      <name val="Verdana"/>
      <family val="2"/>
    </font>
    <font>
      <i/>
      <sz val="11"/>
      <color theme="0" tint="-0.14999847407452621"/>
      <name val="Calibri"/>
      <family val="2"/>
      <scheme val="minor"/>
    </font>
    <font>
      <b/>
      <sz val="10"/>
      <color theme="1"/>
      <name val="Calibri"/>
      <family val="2"/>
      <scheme val="minor"/>
    </font>
    <font>
      <sz val="10"/>
      <name val="Arial"/>
      <family val="2"/>
    </font>
    <font>
      <sz val="10"/>
      <color rgb="FF000000"/>
      <name val="Arial"/>
      <family val="2"/>
    </font>
    <font>
      <sz val="10"/>
      <color theme="1"/>
      <name val="Arial"/>
      <family val="2"/>
    </font>
    <font>
      <b/>
      <sz val="10"/>
      <color rgb="FFFF0000"/>
      <name val="Arial"/>
      <family val="2"/>
    </font>
    <font>
      <sz val="10"/>
      <color rgb="FFFF0000"/>
      <name val="Arial"/>
      <family val="2"/>
    </font>
    <font>
      <sz val="10"/>
      <color theme="0" tint="-0.499984740745262"/>
      <name val="Arial"/>
      <family val="2"/>
    </font>
    <font>
      <sz val="8"/>
      <name val="Tahoma"/>
      <family val="2"/>
    </font>
    <font>
      <u/>
      <sz val="10"/>
      <color indexed="12"/>
      <name val="Arial"/>
      <family val="2"/>
    </font>
    <font>
      <sz val="10"/>
      <color theme="5"/>
      <name val="Arial"/>
      <family val="2"/>
    </font>
    <font>
      <sz val="11"/>
      <color theme="1"/>
      <name val="Symbol"/>
      <family val="1"/>
      <charset val="2"/>
    </font>
    <font>
      <sz val="11"/>
      <color theme="1"/>
      <name val="Calibri"/>
      <family val="1"/>
      <charset val="2"/>
      <scheme val="minor"/>
    </font>
    <font>
      <sz val="9"/>
      <color theme="5"/>
      <name val="Calibri"/>
      <family val="2"/>
      <scheme val="minor"/>
    </font>
    <font>
      <sz val="11"/>
      <color theme="5" tint="-0.249977111117893"/>
      <name val="Calibri"/>
      <family val="2"/>
      <scheme val="minor"/>
    </font>
    <font>
      <sz val="11"/>
      <color theme="5" tint="-0.249977111117893"/>
      <name val="Calibri"/>
      <family val="1"/>
      <charset val="2"/>
      <scheme val="minor"/>
    </font>
    <font>
      <sz val="11"/>
      <color theme="5" tint="-0.249977111117893"/>
      <name val="Symbol"/>
      <family val="1"/>
      <charset val="2"/>
    </font>
    <font>
      <sz val="8"/>
      <color theme="5"/>
      <name val="Calibri"/>
      <family val="2"/>
      <scheme val="minor"/>
    </font>
    <font>
      <b/>
      <sz val="11"/>
      <color theme="0" tint="-0.249977111117893"/>
      <name val="Calibri"/>
      <family val="2"/>
      <scheme val="minor"/>
    </font>
    <font>
      <sz val="11"/>
      <color theme="0" tint="-0.249977111117893"/>
      <name val="Calibri"/>
      <family val="2"/>
      <scheme val="minor"/>
    </font>
    <font>
      <b/>
      <sz val="11"/>
      <color theme="0" tint="-0.34998626667073579"/>
      <name val="Calibri"/>
      <family val="2"/>
      <scheme val="minor"/>
    </font>
    <font>
      <b/>
      <sz val="8"/>
      <color rgb="FFFF0000"/>
      <name val="Arial"/>
      <family val="2"/>
    </font>
    <font>
      <u/>
      <sz val="8"/>
      <name val="Calibri"/>
      <family val="2"/>
      <scheme val="minor"/>
    </font>
    <font>
      <sz val="8"/>
      <name val="Calibri"/>
      <family val="2"/>
      <scheme val="minor"/>
    </font>
    <font>
      <b/>
      <sz val="8"/>
      <name val="Calibri"/>
      <family val="2"/>
      <scheme val="minor"/>
    </font>
    <font>
      <b/>
      <sz val="8"/>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F0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indexed="9"/>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thick">
        <color rgb="FFFF0000"/>
      </right>
      <top/>
      <bottom style="thick">
        <color rgb="FFFF0000"/>
      </bottom>
      <diagonal/>
    </border>
    <border>
      <left/>
      <right/>
      <top/>
      <bottom style="thick">
        <color rgb="FFFF0000"/>
      </bottom>
      <diagonal/>
    </border>
    <border>
      <left style="thick">
        <color rgb="FFFF0000"/>
      </left>
      <right/>
      <top/>
      <bottom style="thick">
        <color rgb="FFFF0000"/>
      </bottom>
      <diagonal/>
    </border>
    <border>
      <left/>
      <right style="thick">
        <color rgb="FFFF0000"/>
      </right>
      <top/>
      <bottom/>
      <diagonal/>
    </border>
    <border>
      <left style="thick">
        <color rgb="FFFF0000"/>
      </left>
      <right/>
      <top/>
      <bottom/>
      <diagonal/>
    </border>
    <border>
      <left/>
      <right style="thick">
        <color rgb="FFFF0000"/>
      </right>
      <top style="thick">
        <color rgb="FFFF0000"/>
      </top>
      <bottom/>
      <diagonal/>
    </border>
    <border>
      <left/>
      <right/>
      <top style="thick">
        <color rgb="FFFF0000"/>
      </top>
      <bottom/>
      <diagonal/>
    </border>
    <border>
      <left style="thick">
        <color rgb="FFFF0000"/>
      </left>
      <right/>
      <top style="thick">
        <color rgb="FFFF0000"/>
      </top>
      <bottom/>
      <diagonal/>
    </border>
    <border>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6">
    <xf numFmtId="0" fontId="0" fillId="0" borderId="0"/>
    <xf numFmtId="0" fontId="17" fillId="0" borderId="0" applyNumberFormat="0" applyFill="0" applyBorder="0" applyAlignment="0" applyProtection="0"/>
    <xf numFmtId="9" fontId="1" fillId="0" borderId="0" applyFont="0" applyFill="0" applyBorder="0" applyAlignment="0" applyProtection="0"/>
    <xf numFmtId="0" fontId="45" fillId="11" borderId="33">
      <alignment horizontal="center" vertical="center"/>
    </xf>
    <xf numFmtId="0" fontId="46" fillId="0" borderId="0" applyNumberFormat="0" applyFill="0" applyBorder="0" applyAlignment="0" applyProtection="0">
      <alignment vertical="top"/>
      <protection locked="0"/>
    </xf>
    <xf numFmtId="164" fontId="1" fillId="0" borderId="0" applyFont="0" applyFill="0" applyBorder="0" applyAlignment="0" applyProtection="0"/>
  </cellStyleXfs>
  <cellXfs count="293">
    <xf numFmtId="0" fontId="0" fillId="0" borderId="0" xfId="0"/>
    <xf numFmtId="0" fontId="0" fillId="2" borderId="0" xfId="0" applyFill="1"/>
    <xf numFmtId="0" fontId="7" fillId="2" borderId="7" xfId="0" quotePrefix="1" applyFont="1" applyFill="1" applyBorder="1" applyAlignment="1">
      <alignment vertical="center" wrapText="1"/>
    </xf>
    <xf numFmtId="0" fontId="8" fillId="2" borderId="0" xfId="0" applyFont="1" applyFill="1"/>
    <xf numFmtId="0" fontId="8" fillId="2" borderId="0" xfId="0" applyFont="1" applyFill="1" applyAlignment="1">
      <alignment horizontal="left" vertical="top" wrapText="1"/>
    </xf>
    <xf numFmtId="0" fontId="4" fillId="2" borderId="0" xfId="0" applyFont="1" applyFill="1" applyAlignment="1">
      <alignment vertical="center" wrapText="1"/>
    </xf>
    <xf numFmtId="0" fontId="3" fillId="3" borderId="0" xfId="0" applyFont="1" applyFill="1"/>
    <xf numFmtId="0" fontId="10" fillId="2" borderId="11" xfId="0" applyFont="1" applyFill="1" applyBorder="1" applyAlignment="1">
      <alignment vertical="center" wrapText="1"/>
    </xf>
    <xf numFmtId="0" fontId="3" fillId="4" borderId="12" xfId="0" applyFont="1" applyFill="1" applyBorder="1"/>
    <xf numFmtId="0" fontId="0" fillId="4" borderId="13" xfId="0" applyFill="1" applyBorder="1"/>
    <xf numFmtId="0" fontId="0" fillId="4" borderId="14" xfId="0" applyFill="1" applyBorder="1"/>
    <xf numFmtId="0" fontId="3" fillId="2" borderId="0" xfId="0" applyFont="1" applyFill="1"/>
    <xf numFmtId="0" fontId="11" fillId="2" borderId="0" xfId="0" applyFont="1" applyFill="1" applyAlignment="1">
      <alignment vertical="center"/>
    </xf>
    <xf numFmtId="0" fontId="12" fillId="2" borderId="0" xfId="0" applyFont="1" applyFill="1" applyAlignment="1">
      <alignment vertical="center"/>
    </xf>
    <xf numFmtId="0" fontId="11" fillId="2" borderId="0" xfId="0" applyFont="1" applyFill="1"/>
    <xf numFmtId="0" fontId="0" fillId="2" borderId="0" xfId="0" applyFill="1" applyAlignment="1">
      <alignment horizontal="right" vertical="center"/>
    </xf>
    <xf numFmtId="0" fontId="2" fillId="2" borderId="0" xfId="0" applyFont="1" applyFill="1"/>
    <xf numFmtId="0" fontId="0" fillId="2" borderId="0" xfId="0" applyFill="1" applyAlignment="1">
      <alignment vertical="center"/>
    </xf>
    <xf numFmtId="0" fontId="14" fillId="7" borderId="9"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7" fillId="2" borderId="8" xfId="0" applyFont="1" applyFill="1" applyBorder="1" applyAlignment="1">
      <alignment vertical="center" wrapText="1"/>
    </xf>
    <xf numFmtId="0" fontId="16" fillId="10" borderId="8" xfId="0" applyFont="1" applyFill="1" applyBorder="1" applyAlignment="1">
      <alignment vertical="center" wrapText="1"/>
    </xf>
    <xf numFmtId="0" fontId="4" fillId="4" borderId="0" xfId="0" applyFont="1" applyFill="1" applyAlignment="1">
      <alignment vertical="center" wrapText="1"/>
    </xf>
    <xf numFmtId="0" fontId="7" fillId="2" borderId="8" xfId="0" quotePrefix="1" applyFont="1" applyFill="1" applyBorder="1" applyAlignment="1">
      <alignment vertical="center" wrapText="1"/>
    </xf>
    <xf numFmtId="0" fontId="7" fillId="6" borderId="1" xfId="0" applyFont="1" applyFill="1" applyBorder="1" applyAlignment="1">
      <alignment horizontal="center" vertical="center" wrapText="1"/>
    </xf>
    <xf numFmtId="165" fontId="7" fillId="6" borderId="1" xfId="0" applyNumberFormat="1" applyFont="1" applyFill="1" applyBorder="1" applyAlignment="1">
      <alignment horizontal="center" vertical="center" wrapText="1"/>
    </xf>
    <xf numFmtId="165" fontId="7" fillId="7" borderId="1" xfId="0" applyNumberFormat="1" applyFont="1" applyFill="1" applyBorder="1" applyAlignment="1">
      <alignment horizontal="center" vertical="center" wrapText="1"/>
    </xf>
    <xf numFmtId="165" fontId="7" fillId="8" borderId="1" xfId="0" applyNumberFormat="1" applyFont="1" applyFill="1" applyBorder="1" applyAlignment="1">
      <alignment horizontal="center" vertical="center" wrapText="1"/>
    </xf>
    <xf numFmtId="0" fontId="5" fillId="9" borderId="1" xfId="0" applyFont="1" applyFill="1" applyBorder="1" applyAlignment="1">
      <alignment horizontal="center" vertical="center" wrapText="1"/>
    </xf>
    <xf numFmtId="0" fontId="9" fillId="2" borderId="0" xfId="0" applyFont="1" applyFill="1" applyAlignment="1">
      <alignment vertical="top"/>
    </xf>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1" fontId="0" fillId="0" borderId="0" xfId="0" applyNumberFormat="1"/>
    <xf numFmtId="0" fontId="20" fillId="0" borderId="0" xfId="0" applyFont="1" applyAlignment="1">
      <alignment vertical="center"/>
    </xf>
    <xf numFmtId="0" fontId="0" fillId="0" borderId="24" xfId="0" applyBorder="1"/>
    <xf numFmtId="0" fontId="0" fillId="0" borderId="25" xfId="0" applyBorder="1"/>
    <xf numFmtId="0" fontId="0" fillId="0" borderId="26" xfId="0" applyBorder="1"/>
    <xf numFmtId="0" fontId="22" fillId="0" borderId="0" xfId="0" applyFont="1"/>
    <xf numFmtId="168" fontId="0" fillId="0" borderId="0" xfId="0" applyNumberFormat="1"/>
    <xf numFmtId="0" fontId="23" fillId="0" borderId="0" xfId="0" applyFont="1"/>
    <xf numFmtId="0" fontId="24" fillId="0" borderId="0" xfId="0" applyFont="1"/>
    <xf numFmtId="0" fontId="25" fillId="0" borderId="0" xfId="0" applyFont="1"/>
    <xf numFmtId="0" fontId="3" fillId="0" borderId="0" xfId="0" applyFont="1"/>
    <xf numFmtId="9" fontId="0" fillId="0" borderId="0" xfId="0" applyNumberFormat="1"/>
    <xf numFmtId="0" fontId="19" fillId="0" borderId="0" xfId="0" applyFont="1" applyAlignment="1">
      <alignment horizontal="center"/>
    </xf>
    <xf numFmtId="168" fontId="25" fillId="0" borderId="0" xfId="0" applyNumberFormat="1" applyFont="1"/>
    <xf numFmtId="1" fontId="25" fillId="0" borderId="0" xfId="0" applyNumberFormat="1" applyFont="1"/>
    <xf numFmtId="0" fontId="26" fillId="0" borderId="4" xfId="0" applyFont="1" applyBorder="1"/>
    <xf numFmtId="0" fontId="23" fillId="0" borderId="5" xfId="0" applyFont="1" applyBorder="1"/>
    <xf numFmtId="0" fontId="23" fillId="0" borderId="27" xfId="0" applyFont="1" applyBorder="1"/>
    <xf numFmtId="0" fontId="23" fillId="0" borderId="6" xfId="0" applyFont="1" applyBorder="1"/>
    <xf numFmtId="0" fontId="26" fillId="0" borderId="7" xfId="0" applyFont="1" applyBorder="1"/>
    <xf numFmtId="0" fontId="23" fillId="0" borderId="8" xfId="0" applyFont="1" applyBorder="1"/>
    <xf numFmtId="0" fontId="23" fillId="0" borderId="10" xfId="0" applyFont="1" applyBorder="1"/>
    <xf numFmtId="0" fontId="23" fillId="0" borderId="9" xfId="0" applyFont="1" applyBorder="1"/>
    <xf numFmtId="0" fontId="28" fillId="0" borderId="5" xfId="0" applyFont="1" applyBorder="1"/>
    <xf numFmtId="0" fontId="28" fillId="0" borderId="27" xfId="0" applyFont="1" applyBorder="1"/>
    <xf numFmtId="0" fontId="28" fillId="0" borderId="6" xfId="0" applyFont="1" applyBorder="1"/>
    <xf numFmtId="0" fontId="27" fillId="0" borderId="7" xfId="0" applyFont="1" applyBorder="1"/>
    <xf numFmtId="0" fontId="28" fillId="0" borderId="8" xfId="0" applyFont="1" applyBorder="1"/>
    <xf numFmtId="0" fontId="28" fillId="0" borderId="10" xfId="0" applyFont="1" applyBorder="1"/>
    <xf numFmtId="0" fontId="28" fillId="0" borderId="9" xfId="0" applyFont="1" applyBorder="1"/>
    <xf numFmtId="0" fontId="29" fillId="0" borderId="4" xfId="0" applyFont="1" applyBorder="1"/>
    <xf numFmtId="0" fontId="30" fillId="0" borderId="5" xfId="0" applyFont="1" applyBorder="1"/>
    <xf numFmtId="0" fontId="30" fillId="0" borderId="27" xfId="0" applyFont="1" applyBorder="1"/>
    <xf numFmtId="0" fontId="30" fillId="0" borderId="6" xfId="0" applyFont="1" applyBorder="1"/>
    <xf numFmtId="0" fontId="29" fillId="0" borderId="7" xfId="0" applyFont="1" applyBorder="1"/>
    <xf numFmtId="0" fontId="30" fillId="0" borderId="8" xfId="0" applyFont="1" applyBorder="1"/>
    <xf numFmtId="0" fontId="30" fillId="0" borderId="10" xfId="0" applyFont="1" applyBorder="1"/>
    <xf numFmtId="0" fontId="30" fillId="0" borderId="9" xfId="0" applyFont="1" applyBorder="1"/>
    <xf numFmtId="0" fontId="27" fillId="0" borderId="15" xfId="0" applyFont="1" applyBorder="1"/>
    <xf numFmtId="0" fontId="26" fillId="0" borderId="15" xfId="0" applyFont="1" applyBorder="1"/>
    <xf numFmtId="0" fontId="23" fillId="0" borderId="16" xfId="0" applyFont="1" applyBorder="1"/>
    <xf numFmtId="0" fontId="29" fillId="0" borderId="15" xfId="0" applyFont="1" applyBorder="1"/>
    <xf numFmtId="0" fontId="30" fillId="0" borderId="0" xfId="0" applyFont="1"/>
    <xf numFmtId="0" fontId="30" fillId="0" borderId="16" xfId="0" applyFont="1" applyBorder="1"/>
    <xf numFmtId="0" fontId="28" fillId="0" borderId="0" xfId="0" applyFont="1"/>
    <xf numFmtId="0" fontId="28" fillId="0" borderId="16" xfId="0" applyFont="1" applyBorder="1"/>
    <xf numFmtId="0" fontId="26" fillId="0" borderId="28" xfId="0" applyFont="1" applyBorder="1" applyAlignment="1">
      <alignment horizontal="center"/>
    </xf>
    <xf numFmtId="0" fontId="27" fillId="0" borderId="28" xfId="0" applyFont="1" applyBorder="1" applyAlignment="1">
      <alignment horizontal="center"/>
    </xf>
    <xf numFmtId="0" fontId="29" fillId="0" borderId="28" xfId="0" applyFont="1" applyBorder="1" applyAlignment="1">
      <alignment horizontal="center"/>
    </xf>
    <xf numFmtId="2" fontId="25" fillId="0" borderId="0" xfId="0" applyNumberFormat="1" applyFont="1"/>
    <xf numFmtId="2" fontId="25" fillId="0" borderId="0" xfId="0" applyNumberFormat="1" applyFont="1" applyAlignment="1">
      <alignment horizontal="right"/>
    </xf>
    <xf numFmtId="0" fontId="31" fillId="0" borderId="0" xfId="0" applyFont="1"/>
    <xf numFmtId="0" fontId="32" fillId="0" borderId="0" xfId="0" applyFont="1"/>
    <xf numFmtId="0" fontId="33" fillId="0" borderId="0" xfId="0" applyFont="1"/>
    <xf numFmtId="0" fontId="34" fillId="0" borderId="0" xfId="0" applyFont="1" applyAlignment="1">
      <alignment vertical="center"/>
    </xf>
    <xf numFmtId="0" fontId="33" fillId="0" borderId="0" xfId="0" applyFont="1" applyAlignment="1">
      <alignment vertical="center"/>
    </xf>
    <xf numFmtId="0" fontId="35" fillId="0" borderId="0" xfId="0" applyFont="1"/>
    <xf numFmtId="0" fontId="36" fillId="0" borderId="0" xfId="0" applyFont="1" applyAlignment="1">
      <alignment vertical="center"/>
    </xf>
    <xf numFmtId="0" fontId="37" fillId="0" borderId="0" xfId="0" applyFont="1"/>
    <xf numFmtId="1" fontId="33" fillId="0" borderId="0" xfId="0" applyNumberFormat="1" applyFont="1"/>
    <xf numFmtId="0" fontId="17" fillId="0" borderId="0" xfId="1"/>
    <xf numFmtId="0" fontId="10" fillId="5" borderId="28"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41" fillId="2" borderId="7" xfId="0" applyFont="1" applyFill="1" applyBorder="1" applyAlignment="1">
      <alignment vertical="center" wrapText="1"/>
    </xf>
    <xf numFmtId="0" fontId="41" fillId="2" borderId="9" xfId="0" quotePrefix="1" applyFont="1" applyFill="1" applyBorder="1" applyAlignment="1">
      <alignment horizontal="center" vertical="center" wrapText="1"/>
    </xf>
    <xf numFmtId="0" fontId="41" fillId="2" borderId="9" xfId="0" applyFont="1" applyFill="1" applyBorder="1" applyAlignment="1">
      <alignment horizontal="center" vertical="center" wrapText="1"/>
    </xf>
    <xf numFmtId="0" fontId="10" fillId="10" borderId="8" xfId="0" applyFont="1" applyFill="1" applyBorder="1" applyAlignment="1">
      <alignment vertical="center" wrapText="1"/>
    </xf>
    <xf numFmtId="0" fontId="10" fillId="10" borderId="0" xfId="0" applyFont="1" applyFill="1" applyAlignment="1">
      <alignment horizontal="center" vertical="center" wrapText="1"/>
    </xf>
    <xf numFmtId="0" fontId="42" fillId="10" borderId="0" xfId="0" applyFont="1" applyFill="1" applyAlignment="1">
      <alignment horizontal="center" vertical="center" wrapText="1"/>
    </xf>
    <xf numFmtId="0" fontId="42" fillId="10" borderId="10" xfId="0" applyFont="1" applyFill="1" applyBorder="1" applyAlignment="1">
      <alignment horizontal="center" vertical="center" wrapText="1"/>
    </xf>
    <xf numFmtId="0" fontId="42" fillId="10" borderId="9" xfId="0" applyFont="1" applyFill="1" applyBorder="1" applyAlignment="1">
      <alignment horizontal="center" vertical="center" wrapText="1"/>
    </xf>
    <xf numFmtId="0" fontId="41" fillId="6" borderId="1" xfId="0" applyFont="1" applyFill="1" applyBorder="1" applyAlignment="1">
      <alignment horizontal="center" vertical="center" wrapText="1"/>
    </xf>
    <xf numFmtId="0" fontId="0" fillId="0" borderId="0" xfId="0" applyAlignment="1">
      <alignment horizontal="center"/>
    </xf>
    <xf numFmtId="170" fontId="0" fillId="0" borderId="0" xfId="0" applyNumberFormat="1"/>
    <xf numFmtId="165" fontId="0" fillId="0" borderId="0" xfId="0" applyNumberFormat="1"/>
    <xf numFmtId="2" fontId="0" fillId="0" borderId="0" xfId="0" applyNumberFormat="1"/>
    <xf numFmtId="0" fontId="41" fillId="3" borderId="1" xfId="0" applyFont="1" applyFill="1" applyBorder="1" applyAlignment="1">
      <alignment horizontal="center" vertical="center" wrapText="1"/>
    </xf>
    <xf numFmtId="0" fontId="44" fillId="3" borderId="1" xfId="0" applyFont="1" applyFill="1" applyBorder="1" applyAlignment="1">
      <alignment horizontal="center" vertical="center" wrapText="1"/>
    </xf>
    <xf numFmtId="0" fontId="41" fillId="8" borderId="1" xfId="0" applyFont="1" applyFill="1" applyBorder="1" applyAlignment="1">
      <alignment horizontal="center" vertical="center" wrapText="1"/>
    </xf>
    <xf numFmtId="0" fontId="0" fillId="0" borderId="0" xfId="0" applyAlignment="1">
      <alignment horizontal="right"/>
    </xf>
    <xf numFmtId="0" fontId="0" fillId="0" borderId="0" xfId="0" applyAlignment="1">
      <alignment horizontal="left"/>
    </xf>
    <xf numFmtId="0" fontId="10" fillId="0" borderId="0" xfId="0" applyFont="1" applyAlignment="1">
      <alignment vertical="center" wrapText="1"/>
    </xf>
    <xf numFmtId="0" fontId="10" fillId="0" borderId="0" xfId="0" applyFont="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41" fillId="0" borderId="0" xfId="0" applyFont="1" applyAlignment="1">
      <alignment vertical="center" wrapText="1"/>
    </xf>
    <xf numFmtId="49" fontId="43" fillId="2" borderId="9" xfId="0" applyNumberFormat="1" applyFont="1" applyFill="1" applyBorder="1" applyAlignment="1">
      <alignment horizontal="center" vertical="center" wrapText="1"/>
    </xf>
    <xf numFmtId="0" fontId="43" fillId="7" borderId="9" xfId="0" applyFont="1" applyFill="1" applyBorder="1" applyAlignment="1">
      <alignment horizontal="center" vertical="center" wrapText="1"/>
    </xf>
    <xf numFmtId="0" fontId="41" fillId="6" borderId="1" xfId="0" applyFont="1" applyFill="1" applyBorder="1" applyAlignment="1">
      <alignment vertical="center" wrapText="1"/>
    </xf>
    <xf numFmtId="0" fontId="10" fillId="2" borderId="29" xfId="0" applyFont="1" applyFill="1" applyBorder="1" applyAlignment="1">
      <alignment vertical="center" wrapText="1"/>
    </xf>
    <xf numFmtId="0" fontId="10" fillId="2" borderId="30" xfId="0" applyFont="1" applyFill="1" applyBorder="1" applyAlignment="1">
      <alignment horizontal="center" vertical="center" wrapText="1"/>
    </xf>
    <xf numFmtId="0" fontId="11" fillId="4" borderId="31" xfId="0" applyFont="1" applyFill="1" applyBorder="1"/>
    <xf numFmtId="0" fontId="11" fillId="4" borderId="32" xfId="0" applyFont="1" applyFill="1" applyBorder="1"/>
    <xf numFmtId="0" fontId="44" fillId="8" borderId="1" xfId="0" applyFont="1" applyFill="1" applyBorder="1" applyAlignment="1">
      <alignment horizontal="center" vertical="center" wrapText="1"/>
    </xf>
    <xf numFmtId="0" fontId="2" fillId="0" borderId="0" xfId="0" applyFont="1"/>
    <xf numFmtId="171" fontId="43" fillId="9" borderId="9" xfId="0" applyNumberFormat="1" applyFont="1" applyFill="1" applyBorder="1" applyAlignment="1">
      <alignment horizontal="center" vertical="center" wrapText="1"/>
    </xf>
    <xf numFmtId="3" fontId="43" fillId="6" borderId="1" xfId="0" applyNumberFormat="1" applyFont="1" applyFill="1" applyBorder="1" applyAlignment="1">
      <alignment horizontal="center" vertical="center" wrapText="1"/>
    </xf>
    <xf numFmtId="169" fontId="43" fillId="7" borderId="1" xfId="0" applyNumberFormat="1" applyFont="1" applyFill="1" applyBorder="1" applyAlignment="1">
      <alignment horizontal="center" vertical="center" wrapText="1"/>
    </xf>
    <xf numFmtId="169" fontId="43" fillId="6" borderId="1" xfId="0" applyNumberFormat="1" applyFont="1" applyFill="1" applyBorder="1" applyAlignment="1">
      <alignment horizontal="center" vertical="center" wrapText="1"/>
    </xf>
    <xf numFmtId="9" fontId="43" fillId="6" borderId="1" xfId="2" applyFont="1" applyFill="1" applyBorder="1" applyAlignment="1">
      <alignment horizontal="center" vertical="center" wrapText="1"/>
    </xf>
    <xf numFmtId="4" fontId="43" fillId="7" borderId="1" xfId="0" applyNumberFormat="1" applyFont="1" applyFill="1" applyBorder="1" applyAlignment="1">
      <alignment horizontal="center" vertical="center" wrapText="1"/>
    </xf>
    <xf numFmtId="3" fontId="43" fillId="7" borderId="1" xfId="0" applyNumberFormat="1" applyFont="1" applyFill="1" applyBorder="1" applyAlignment="1">
      <alignment horizontal="center" vertical="center" wrapText="1"/>
    </xf>
    <xf numFmtId="9" fontId="43" fillId="7" borderId="1" xfId="2" applyFont="1" applyFill="1" applyBorder="1" applyAlignment="1">
      <alignment horizontal="center" vertical="center" wrapText="1"/>
    </xf>
    <xf numFmtId="1" fontId="39" fillId="6" borderId="9" xfId="0" applyNumberFormat="1" applyFont="1" applyFill="1" applyBorder="1" applyAlignment="1">
      <alignment horizontal="center" vertical="center" wrapText="1"/>
    </xf>
    <xf numFmtId="4" fontId="43" fillId="6" borderId="1" xfId="0" applyNumberFormat="1" applyFont="1" applyFill="1" applyBorder="1" applyAlignment="1">
      <alignment horizontal="center" vertical="center" wrapText="1"/>
    </xf>
    <xf numFmtId="0" fontId="2" fillId="0" borderId="0" xfId="0" applyFont="1" applyAlignment="1">
      <alignment horizontal="center"/>
    </xf>
    <xf numFmtId="171" fontId="43" fillId="4" borderId="9" xfId="0" applyNumberFormat="1" applyFont="1" applyFill="1" applyBorder="1" applyAlignment="1">
      <alignment horizontal="center" vertical="center" wrapText="1"/>
    </xf>
    <xf numFmtId="3" fontId="43" fillId="3" borderId="1" xfId="0" applyNumberFormat="1" applyFont="1" applyFill="1" applyBorder="1" applyAlignment="1">
      <alignment horizontal="center" vertical="center" wrapText="1"/>
    </xf>
    <xf numFmtId="1" fontId="39" fillId="3" borderId="9" xfId="0" applyNumberFormat="1" applyFont="1" applyFill="1" applyBorder="1" applyAlignment="1">
      <alignment horizontal="center" vertical="center" wrapText="1"/>
    </xf>
    <xf numFmtId="9" fontId="43" fillId="3" borderId="1" xfId="2" applyFont="1" applyFill="1" applyBorder="1" applyAlignment="1">
      <alignment horizontal="center" vertical="center" wrapText="1"/>
    </xf>
    <xf numFmtId="169" fontId="43" fillId="3" borderId="1" xfId="0" applyNumberFormat="1" applyFont="1" applyFill="1" applyBorder="1" applyAlignment="1">
      <alignment horizontal="center" vertical="center" wrapText="1"/>
    </xf>
    <xf numFmtId="4" fontId="43" fillId="3" borderId="1" xfId="0" applyNumberFormat="1" applyFont="1" applyFill="1" applyBorder="1" applyAlignment="1">
      <alignment horizontal="center" vertical="center" wrapText="1"/>
    </xf>
    <xf numFmtId="0" fontId="39" fillId="3" borderId="8" xfId="0" applyFont="1" applyFill="1" applyBorder="1" applyAlignment="1">
      <alignment vertical="center" wrapText="1"/>
    </xf>
    <xf numFmtId="0" fontId="39" fillId="8" borderId="8" xfId="0" applyFont="1" applyFill="1" applyBorder="1" applyAlignment="1">
      <alignment vertical="center" wrapText="1"/>
    </xf>
    <xf numFmtId="3" fontId="43" fillId="8" borderId="1" xfId="0" applyNumberFormat="1" applyFont="1" applyFill="1" applyBorder="1" applyAlignment="1">
      <alignment horizontal="center" vertical="center" wrapText="1"/>
    </xf>
    <xf numFmtId="1" fontId="39" fillId="8" borderId="9" xfId="0" applyNumberFormat="1" applyFont="1" applyFill="1" applyBorder="1" applyAlignment="1">
      <alignment horizontal="center" vertical="center" wrapText="1"/>
    </xf>
    <xf numFmtId="9" fontId="43" fillId="8" borderId="1" xfId="2" applyFont="1" applyFill="1" applyBorder="1" applyAlignment="1">
      <alignment horizontal="center" vertical="center" wrapText="1"/>
    </xf>
    <xf numFmtId="4" fontId="43" fillId="8" borderId="1" xfId="0" applyNumberFormat="1" applyFont="1" applyFill="1" applyBorder="1" applyAlignment="1">
      <alignment horizontal="center" vertical="center" wrapText="1"/>
    </xf>
    <xf numFmtId="0" fontId="13" fillId="0" borderId="0" xfId="0" applyFont="1" applyAlignment="1">
      <alignment horizontal="center" vertical="top"/>
    </xf>
    <xf numFmtId="171" fontId="39" fillId="9" borderId="9" xfId="0" applyNumberFormat="1" applyFont="1" applyFill="1" applyBorder="1" applyAlignment="1">
      <alignment horizontal="center" vertical="center" wrapText="1"/>
    </xf>
    <xf numFmtId="0" fontId="3" fillId="4" borderId="30" xfId="0" applyFont="1" applyFill="1" applyBorder="1"/>
    <xf numFmtId="0" fontId="10" fillId="2" borderId="7" xfId="0" applyFont="1" applyFill="1" applyBorder="1" applyAlignment="1">
      <alignment vertical="center" wrapText="1"/>
    </xf>
    <xf numFmtId="0" fontId="10" fillId="2" borderId="8" xfId="0" applyFont="1" applyFill="1" applyBorder="1" applyAlignment="1">
      <alignment horizontal="center" vertical="center" wrapText="1"/>
    </xf>
    <xf numFmtId="0" fontId="38" fillId="4" borderId="34" xfId="0" applyFont="1" applyFill="1" applyBorder="1" applyAlignment="1">
      <alignment horizontal="left"/>
    </xf>
    <xf numFmtId="0" fontId="11" fillId="4" borderId="35" xfId="0" applyFont="1" applyFill="1" applyBorder="1" applyAlignment="1">
      <alignment horizontal="center"/>
    </xf>
    <xf numFmtId="0" fontId="11" fillId="4" borderId="35" xfId="0" applyFont="1" applyFill="1" applyBorder="1"/>
    <xf numFmtId="0" fontId="11" fillId="4" borderId="36" xfId="0" applyFont="1" applyFill="1" applyBorder="1"/>
    <xf numFmtId="0" fontId="49" fillId="0" borderId="0" xfId="0" applyFont="1"/>
    <xf numFmtId="172" fontId="0" fillId="0" borderId="0" xfId="0" applyNumberFormat="1"/>
    <xf numFmtId="173" fontId="0" fillId="0" borderId="0" xfId="0" applyNumberFormat="1"/>
    <xf numFmtId="0" fontId="50" fillId="0" borderId="0" xfId="0" applyFont="1"/>
    <xf numFmtId="0" fontId="51" fillId="0" borderId="0" xfId="0" applyFont="1"/>
    <xf numFmtId="2" fontId="52" fillId="0" borderId="0" xfId="0" applyNumberFormat="1" applyFont="1" applyAlignment="1">
      <alignment horizontal="left"/>
    </xf>
    <xf numFmtId="175" fontId="54" fillId="0" borderId="0" xfId="0" applyNumberFormat="1" applyFont="1"/>
    <xf numFmtId="174" fontId="54" fillId="0" borderId="0" xfId="0" applyNumberFormat="1" applyFont="1"/>
    <xf numFmtId="176" fontId="54" fillId="0" borderId="0" xfId="0" applyNumberFormat="1" applyFont="1"/>
    <xf numFmtId="177" fontId="54" fillId="0" borderId="0" xfId="0" applyNumberFormat="1" applyFont="1"/>
    <xf numFmtId="177" fontId="0" fillId="0" borderId="0" xfId="0" applyNumberFormat="1"/>
    <xf numFmtId="178" fontId="0" fillId="0" borderId="0" xfId="0" applyNumberFormat="1"/>
    <xf numFmtId="0" fontId="0" fillId="0" borderId="0" xfId="0" quotePrefix="1" applyAlignment="1">
      <alignment horizontal="right"/>
    </xf>
    <xf numFmtId="168" fontId="3" fillId="0" borderId="0" xfId="0" applyNumberFormat="1" applyFont="1"/>
    <xf numFmtId="178" fontId="3" fillId="0" borderId="0" xfId="0" applyNumberFormat="1" applyFont="1"/>
    <xf numFmtId="168" fontId="55" fillId="0" borderId="0" xfId="0" applyNumberFormat="1" applyFont="1"/>
    <xf numFmtId="172" fontId="56" fillId="0" borderId="0" xfId="0" applyNumberFormat="1" applyFont="1"/>
    <xf numFmtId="173" fontId="56" fillId="0" borderId="0" xfId="0" applyNumberFormat="1" applyFont="1"/>
    <xf numFmtId="0" fontId="56" fillId="0" borderId="0" xfId="0" applyFont="1"/>
    <xf numFmtId="177" fontId="56" fillId="0" borderId="0" xfId="0" applyNumberFormat="1" applyFont="1"/>
    <xf numFmtId="178" fontId="56" fillId="0" borderId="0" xfId="0" applyNumberFormat="1" applyFont="1"/>
    <xf numFmtId="178" fontId="55" fillId="0" borderId="0" xfId="0" applyNumberFormat="1" applyFont="1"/>
    <xf numFmtId="179" fontId="0" fillId="0" borderId="0" xfId="0" applyNumberFormat="1"/>
    <xf numFmtId="179" fontId="56" fillId="0" borderId="0" xfId="0" applyNumberFormat="1" applyFont="1"/>
    <xf numFmtId="179" fontId="2" fillId="0" borderId="0" xfId="0" applyNumberFormat="1" applyFont="1"/>
    <xf numFmtId="1" fontId="30" fillId="0" borderId="0" xfId="0" applyNumberFormat="1" applyFont="1"/>
    <xf numFmtId="1" fontId="28" fillId="0" borderId="0" xfId="0" applyNumberFormat="1" applyFont="1"/>
    <xf numFmtId="1" fontId="23" fillId="0" borderId="0" xfId="0" applyNumberFormat="1" applyFont="1"/>
    <xf numFmtId="179" fontId="23" fillId="0" borderId="0" xfId="0" applyNumberFormat="1" applyFont="1"/>
    <xf numFmtId="179" fontId="26" fillId="0" borderId="0" xfId="0" applyNumberFormat="1" applyFont="1"/>
    <xf numFmtId="179" fontId="30" fillId="0" borderId="0" xfId="0" applyNumberFormat="1" applyFont="1"/>
    <xf numFmtId="179" fontId="29" fillId="0" borderId="0" xfId="0" applyNumberFormat="1" applyFont="1"/>
    <xf numFmtId="179" fontId="28" fillId="0" borderId="0" xfId="0" applyNumberFormat="1" applyFont="1"/>
    <xf numFmtId="179" fontId="27" fillId="0" borderId="0" xfId="0" applyNumberFormat="1" applyFont="1"/>
    <xf numFmtId="168" fontId="57" fillId="0" borderId="0" xfId="0" applyNumberFormat="1" applyFont="1"/>
    <xf numFmtId="179" fontId="25" fillId="0" borderId="0" xfId="0" applyNumberFormat="1" applyFont="1"/>
    <xf numFmtId="179" fontId="57" fillId="0" borderId="0" xfId="0" applyNumberFormat="1" applyFont="1"/>
    <xf numFmtId="0" fontId="29" fillId="0" borderId="0" xfId="0" applyFont="1" applyAlignment="1">
      <alignment horizontal="center"/>
    </xf>
    <xf numFmtId="0" fontId="26" fillId="0" borderId="0" xfId="0" applyFont="1" applyAlignment="1">
      <alignment horizontal="center"/>
    </xf>
    <xf numFmtId="0" fontId="27" fillId="0" borderId="0" xfId="0" applyFont="1" applyAlignment="1">
      <alignment horizontal="center"/>
    </xf>
    <xf numFmtId="0" fontId="2" fillId="2" borderId="0" xfId="0" applyFont="1" applyFill="1" applyAlignment="1">
      <alignment horizontal="right" vertical="center"/>
    </xf>
    <xf numFmtId="0" fontId="14" fillId="6"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180" fontId="14" fillId="9" borderId="9" xfId="0" applyNumberFormat="1" applyFont="1" applyFill="1" applyBorder="1" applyAlignment="1">
      <alignment horizontal="center" vertical="center" wrapText="1"/>
    </xf>
    <xf numFmtId="0" fontId="14" fillId="9" borderId="1" xfId="0" applyFont="1" applyFill="1" applyBorder="1" applyAlignment="1">
      <alignment horizontal="center" vertical="center" wrapText="1"/>
    </xf>
    <xf numFmtId="0" fontId="58" fillId="10" borderId="10" xfId="0" applyFont="1" applyFill="1" applyBorder="1" applyAlignment="1">
      <alignment horizontal="center" vertical="center" wrapText="1"/>
    </xf>
    <xf numFmtId="0" fontId="58" fillId="10" borderId="9" xfId="0" applyFont="1" applyFill="1" applyBorder="1" applyAlignment="1">
      <alignment horizontal="center" vertical="center" wrapText="1"/>
    </xf>
    <xf numFmtId="165" fontId="14" fillId="6" borderId="1" xfId="0" applyNumberFormat="1" applyFont="1" applyFill="1" applyBorder="1" applyAlignment="1">
      <alignment horizontal="center" vertical="center" wrapText="1"/>
    </xf>
    <xf numFmtId="165" fontId="14" fillId="7" borderId="1" xfId="0" applyNumberFormat="1" applyFont="1" applyFill="1" applyBorder="1" applyAlignment="1">
      <alignment horizontal="center" vertical="center" wrapText="1"/>
    </xf>
    <xf numFmtId="165" fontId="14" fillId="8" borderId="1" xfId="0" applyNumberFormat="1" applyFont="1" applyFill="1" applyBorder="1" applyAlignment="1">
      <alignment horizontal="center" vertical="center" wrapText="1"/>
    </xf>
    <xf numFmtId="0" fontId="20" fillId="2" borderId="0" xfId="0" applyFont="1" applyFill="1"/>
    <xf numFmtId="0" fontId="20" fillId="0" borderId="0" xfId="0" applyFont="1"/>
    <xf numFmtId="0" fontId="20" fillId="0" borderId="0" xfId="0" applyFont="1" applyAlignment="1">
      <alignment horizontal="left"/>
    </xf>
    <xf numFmtId="0" fontId="20" fillId="0" borderId="0" xfId="0" applyFont="1" applyAlignment="1">
      <alignment horizontal="left" vertical="top" wrapText="1"/>
    </xf>
    <xf numFmtId="0" fontId="20" fillId="0" borderId="0" xfId="0" applyFont="1" applyAlignment="1">
      <alignment horizontal="left" vertical="top"/>
    </xf>
    <xf numFmtId="0" fontId="21" fillId="2" borderId="0" xfId="0" applyFont="1" applyFill="1"/>
    <xf numFmtId="0" fontId="9" fillId="2" borderId="0" xfId="0" applyFont="1" applyFill="1" applyAlignment="1">
      <alignment vertical="center"/>
    </xf>
    <xf numFmtId="0" fontId="59" fillId="0" borderId="0" xfId="1" applyFont="1"/>
    <xf numFmtId="0" fontId="60" fillId="0" borderId="0" xfId="0" applyFont="1"/>
    <xf numFmtId="0" fontId="61" fillId="2" borderId="30" xfId="0" applyFont="1" applyFill="1" applyBorder="1" applyAlignment="1">
      <alignment vertical="center" wrapText="1"/>
    </xf>
    <xf numFmtId="0" fontId="61" fillId="2" borderId="31" xfId="0" applyFont="1" applyFill="1" applyBorder="1" applyAlignment="1">
      <alignment horizontal="center" vertical="center" wrapText="1"/>
    </xf>
    <xf numFmtId="0" fontId="61" fillId="4" borderId="30" xfId="0" applyFont="1" applyFill="1" applyBorder="1"/>
    <xf numFmtId="0" fontId="60" fillId="4" borderId="31" xfId="0" applyFont="1" applyFill="1" applyBorder="1"/>
    <xf numFmtId="0" fontId="60" fillId="4" borderId="32" xfId="0" applyFont="1" applyFill="1" applyBorder="1"/>
    <xf numFmtId="0" fontId="61" fillId="2" borderId="8" xfId="0" applyFont="1" applyFill="1" applyBorder="1" applyAlignment="1">
      <alignment vertical="center" wrapText="1"/>
    </xf>
    <xf numFmtId="0" fontId="61" fillId="2" borderId="10" xfId="0" applyFont="1" applyFill="1" applyBorder="1" applyAlignment="1">
      <alignment horizontal="center" vertical="center" wrapText="1"/>
    </xf>
    <xf numFmtId="0" fontId="61" fillId="4" borderId="34" xfId="0" applyFont="1" applyFill="1" applyBorder="1" applyAlignment="1">
      <alignment horizontal="left"/>
    </xf>
    <xf numFmtId="0" fontId="60" fillId="4" borderId="35" xfId="0" applyFont="1" applyFill="1" applyBorder="1" applyAlignment="1">
      <alignment horizontal="center"/>
    </xf>
    <xf numFmtId="0" fontId="60" fillId="4" borderId="35" xfId="0" applyFont="1" applyFill="1" applyBorder="1"/>
    <xf numFmtId="0" fontId="60" fillId="4" borderId="36" xfId="0" applyFont="1" applyFill="1" applyBorder="1"/>
    <xf numFmtId="0" fontId="60" fillId="9" borderId="15" xfId="0" applyFont="1" applyFill="1" applyBorder="1" applyAlignment="1">
      <alignment horizontal="center" vertical="center" wrapText="1"/>
    </xf>
    <xf numFmtId="0" fontId="60" fillId="2" borderId="7" xfId="0" applyFont="1" applyFill="1" applyBorder="1" applyAlignment="1">
      <alignment vertical="center" wrapText="1"/>
    </xf>
    <xf numFmtId="0" fontId="60" fillId="2" borderId="9" xfId="0" quotePrefix="1" applyFont="1" applyFill="1" applyBorder="1" applyAlignment="1">
      <alignment horizontal="center" vertical="center" wrapText="1"/>
    </xf>
    <xf numFmtId="0" fontId="60" fillId="2" borderId="9" xfId="0" applyFont="1" applyFill="1" applyBorder="1" applyAlignment="1">
      <alignment horizontal="center" vertical="center" wrapText="1"/>
    </xf>
    <xf numFmtId="0" fontId="60" fillId="7" borderId="9" xfId="0" applyFont="1" applyFill="1" applyBorder="1" applyAlignment="1">
      <alignment horizontal="center" vertical="center" wrapText="1"/>
    </xf>
    <xf numFmtId="180" fontId="60" fillId="9" borderId="9" xfId="0" applyNumberFormat="1" applyFont="1" applyFill="1" applyBorder="1" applyAlignment="1">
      <alignment horizontal="center" vertical="center" wrapText="1"/>
    </xf>
    <xf numFmtId="0" fontId="61" fillId="10" borderId="8" xfId="0" applyFont="1" applyFill="1" applyBorder="1" applyAlignment="1">
      <alignment vertical="center" wrapText="1"/>
    </xf>
    <xf numFmtId="0" fontId="61" fillId="10" borderId="0" xfId="0" applyFont="1" applyFill="1" applyAlignment="1">
      <alignment horizontal="center" vertical="center" wrapText="1"/>
    </xf>
    <xf numFmtId="0" fontId="61" fillId="10" borderId="10" xfId="0" applyFont="1" applyFill="1" applyBorder="1" applyAlignment="1">
      <alignment horizontal="center" vertical="center" wrapText="1"/>
    </xf>
    <xf numFmtId="180" fontId="61" fillId="10" borderId="10" xfId="0" applyNumberFormat="1" applyFont="1" applyFill="1" applyBorder="1" applyAlignment="1">
      <alignment horizontal="center" vertical="center" wrapText="1"/>
    </xf>
    <xf numFmtId="180" fontId="61" fillId="10" borderId="9" xfId="0" applyNumberFormat="1" applyFont="1" applyFill="1" applyBorder="1" applyAlignment="1">
      <alignment horizontal="center" vertical="center" wrapText="1"/>
    </xf>
    <xf numFmtId="0" fontId="60" fillId="6" borderId="1" xfId="0" applyFont="1" applyFill="1" applyBorder="1" applyAlignment="1">
      <alignment vertical="center" wrapText="1"/>
    </xf>
    <xf numFmtId="0" fontId="60" fillId="6" borderId="1" xfId="0" applyFont="1" applyFill="1" applyBorder="1" applyAlignment="1">
      <alignment horizontal="center" vertical="center" wrapText="1"/>
    </xf>
    <xf numFmtId="0" fontId="60" fillId="0" borderId="0" xfId="0" applyFont="1" applyAlignment="1">
      <alignment horizontal="center"/>
    </xf>
    <xf numFmtId="170" fontId="60" fillId="0" borderId="0" xfId="0" applyNumberFormat="1" applyFont="1"/>
    <xf numFmtId="165" fontId="60" fillId="0" borderId="0" xfId="0" applyNumberFormat="1" applyFont="1"/>
    <xf numFmtId="2" fontId="60" fillId="0" borderId="0" xfId="0" applyNumberFormat="1" applyFont="1"/>
    <xf numFmtId="0" fontId="60" fillId="3" borderId="8" xfId="0" applyFont="1" applyFill="1" applyBorder="1" applyAlignment="1">
      <alignment vertical="center" wrapText="1"/>
    </xf>
    <xf numFmtId="0" fontId="60" fillId="3" borderId="1" xfId="0" applyFont="1" applyFill="1" applyBorder="1" applyAlignment="1">
      <alignment horizontal="center" vertical="center" wrapText="1"/>
    </xf>
    <xf numFmtId="0" fontId="60" fillId="8" borderId="8" xfId="0" applyFont="1" applyFill="1" applyBorder="1" applyAlignment="1">
      <alignment vertical="center" wrapText="1"/>
    </xf>
    <xf numFmtId="0" fontId="60" fillId="8" borderId="1" xfId="0" applyFont="1" applyFill="1" applyBorder="1" applyAlignment="1">
      <alignment horizontal="center" vertical="center" wrapText="1"/>
    </xf>
    <xf numFmtId="0" fontId="60" fillId="0" borderId="0" xfId="0" applyFont="1" applyAlignment="1">
      <alignment horizontal="right"/>
    </xf>
    <xf numFmtId="0" fontId="60" fillId="0" borderId="0" xfId="0" applyFont="1" applyAlignment="1">
      <alignment horizontal="left"/>
    </xf>
    <xf numFmtId="0" fontId="61" fillId="2" borderId="5" xfId="0" applyFont="1" applyFill="1" applyBorder="1" applyAlignment="1">
      <alignment horizontal="center" vertical="center" wrapText="1"/>
    </xf>
    <xf numFmtId="0" fontId="61" fillId="5" borderId="13" xfId="0" applyFont="1" applyFill="1" applyBorder="1" applyAlignment="1">
      <alignment horizontal="left" vertical="center" wrapText="1"/>
    </xf>
    <xf numFmtId="0" fontId="21" fillId="0" borderId="0" xfId="0" applyFont="1" applyAlignment="1">
      <alignment horizontal="center" vertical="center" wrapText="1"/>
    </xf>
    <xf numFmtId="2" fontId="60" fillId="7" borderId="9" xfId="0" applyNumberFormat="1" applyFont="1" applyFill="1" applyBorder="1" applyAlignment="1">
      <alignment horizontal="center" vertical="center" wrapText="1"/>
    </xf>
    <xf numFmtId="3" fontId="60" fillId="7" borderId="9" xfId="0" applyNumberFormat="1" applyFont="1" applyFill="1" applyBorder="1" applyAlignment="1">
      <alignment horizontal="center" vertical="center" wrapText="1"/>
    </xf>
    <xf numFmtId="1" fontId="60" fillId="7" borderId="9" xfId="0" applyNumberFormat="1" applyFont="1" applyFill="1" applyBorder="1" applyAlignment="1">
      <alignment horizontal="center" vertical="center" wrapText="1"/>
    </xf>
    <xf numFmtId="9" fontId="60" fillId="7" borderId="9" xfId="2" applyFont="1" applyFill="1" applyBorder="1" applyAlignment="1">
      <alignment horizontal="center" vertical="center" wrapText="1"/>
    </xf>
    <xf numFmtId="0" fontId="62" fillId="4" borderId="34" xfId="0" applyFont="1" applyFill="1" applyBorder="1" applyAlignment="1">
      <alignment horizontal="left"/>
    </xf>
    <xf numFmtId="0" fontId="60" fillId="3" borderId="8" xfId="0" applyFont="1" applyFill="1" applyBorder="1" applyAlignment="1">
      <alignment horizontal="left" vertical="center" wrapText="1"/>
    </xf>
    <xf numFmtId="0" fontId="60" fillId="8" borderId="8" xfId="0" applyFont="1" applyFill="1" applyBorder="1" applyAlignment="1">
      <alignment horizontal="left" vertical="center" wrapText="1"/>
    </xf>
    <xf numFmtId="0" fontId="9" fillId="2" borderId="0" xfId="0" applyFont="1" applyFill="1" applyAlignment="1">
      <alignment horizontal="center" vertical="top"/>
    </xf>
    <xf numFmtId="0" fontId="9" fillId="2" borderId="0" xfId="0" applyFont="1" applyFill="1" applyAlignment="1">
      <alignment horizontal="center" vertical="top" wrapText="1"/>
    </xf>
    <xf numFmtId="0" fontId="60" fillId="2" borderId="1" xfId="0" quotePrefix="1" applyFont="1" applyFill="1" applyBorder="1" applyAlignment="1">
      <alignment horizontal="center" vertical="center" wrapText="1"/>
    </xf>
    <xf numFmtId="0" fontId="61" fillId="5" borderId="37" xfId="0" applyFont="1" applyFill="1" applyBorder="1" applyAlignment="1">
      <alignment horizontal="left" vertical="center" wrapText="1"/>
    </xf>
    <xf numFmtId="0" fontId="61" fillId="5" borderId="14" xfId="0" applyFont="1" applyFill="1" applyBorder="1" applyAlignment="1">
      <alignment horizontal="left" vertical="center" wrapText="1"/>
    </xf>
    <xf numFmtId="0" fontId="60" fillId="6" borderId="1" xfId="0" applyFont="1" applyFill="1" applyBorder="1" applyAlignment="1">
      <alignment horizontal="left" vertical="center" wrapText="1"/>
    </xf>
    <xf numFmtId="0" fontId="12" fillId="2" borderId="0" xfId="0" applyFont="1" applyFill="1" applyAlignment="1">
      <alignment horizontal="center" vertical="center"/>
    </xf>
    <xf numFmtId="0" fontId="10" fillId="5" borderId="15" xfId="0" applyFont="1" applyFill="1" applyBorder="1" applyAlignment="1">
      <alignment horizontal="left" vertical="center" wrapText="1"/>
    </xf>
    <xf numFmtId="0" fontId="10" fillId="5" borderId="7" xfId="0" applyFont="1" applyFill="1" applyBorder="1" applyAlignment="1">
      <alignment horizontal="left" vertical="center" wrapText="1"/>
    </xf>
    <xf numFmtId="0" fontId="39" fillId="7" borderId="15" xfId="0" applyFont="1" applyFill="1" applyBorder="1" applyAlignment="1">
      <alignment horizontal="center" vertical="center" wrapText="1"/>
    </xf>
    <xf numFmtId="0" fontId="39" fillId="7" borderId="7" xfId="0" applyFont="1" applyFill="1" applyBorder="1" applyAlignment="1">
      <alignment horizontal="center" vertical="center" wrapText="1"/>
    </xf>
    <xf numFmtId="0" fontId="40" fillId="9" borderId="15" xfId="0" applyFont="1" applyFill="1" applyBorder="1" applyAlignment="1">
      <alignment horizontal="center" vertical="center" wrapText="1"/>
    </xf>
    <xf numFmtId="0" fontId="40" fillId="9" borderId="7" xfId="0" applyFont="1" applyFill="1" applyBorder="1" applyAlignment="1">
      <alignment horizontal="center" vertical="center" wrapText="1"/>
    </xf>
    <xf numFmtId="0" fontId="60" fillId="7" borderId="2" xfId="0" applyFont="1" applyFill="1" applyBorder="1" applyAlignment="1">
      <alignment horizontal="center" vertical="center" wrapText="1"/>
    </xf>
    <xf numFmtId="0" fontId="60" fillId="7" borderId="3"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7" xfId="0" applyFont="1" applyFill="1" applyBorder="1" applyAlignment="1">
      <alignment horizontal="center" vertical="center" wrapText="1"/>
    </xf>
    <xf numFmtId="0" fontId="6" fillId="5" borderId="15" xfId="0" applyFont="1" applyFill="1" applyBorder="1" applyAlignment="1">
      <alignment horizontal="left" vertical="center" wrapText="1"/>
    </xf>
    <xf numFmtId="0" fontId="6" fillId="5" borderId="7" xfId="0" applyFont="1" applyFill="1" applyBorder="1" applyAlignment="1">
      <alignment horizontal="left" vertical="center" wrapText="1"/>
    </xf>
    <xf numFmtId="0" fontId="14" fillId="6" borderId="15" xfId="0"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14" fillId="7" borderId="18"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4" fillId="8" borderId="18" xfId="0" applyFont="1" applyFill="1" applyBorder="1" applyAlignment="1">
      <alignment horizontal="center" vertical="center" wrapText="1"/>
    </xf>
  </cellXfs>
  <cellStyles count="6">
    <cellStyle name="Formel" xfId="3" xr:uid="{8FADEBC7-6E02-442C-83EE-02A3E138879A}"/>
    <cellStyle name="Komma 2" xfId="5" xr:uid="{D76E92C8-D451-477C-8769-ABA1499BC07A}"/>
    <cellStyle name="Link" xfId="1" builtinId="8"/>
    <cellStyle name="Link 2" xfId="4" xr:uid="{BEA9DD47-4B29-49D9-B2A1-217088B6CAFF}"/>
    <cellStyle name="Prozent" xfId="2" builtinId="5"/>
    <cellStyle name="Standard" xfId="0" builtinId="0"/>
  </cellStyles>
  <dxfs count="0"/>
  <tableStyles count="1" defaultTableStyle="TableStyleMedium2" defaultPivotStyle="PivotStyleLight16">
    <tableStyle name="Invisible" pivot="0" table="0" count="0" xr9:uid="{068A26DD-557C-4315-B66E-93426E885924}"/>
  </tableStyles>
  <colors>
    <mruColors>
      <color rgb="FFB686DA"/>
      <color rgb="FFE1CCF0"/>
      <color rgb="FF01EFF5"/>
      <color rgb="FFAFFDFF"/>
      <color rgb="FFD5F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xVal>
            <c:numRef>
              <c:f>'Verlegung ALT'!$C$28:$C$34</c:f>
              <c:numCache>
                <c:formatCode>General</c:formatCode>
                <c:ptCount val="7"/>
                <c:pt idx="1">
                  <c:v>100</c:v>
                </c:pt>
                <c:pt idx="2">
                  <c:v>200</c:v>
                </c:pt>
                <c:pt idx="3">
                  <c:v>300</c:v>
                </c:pt>
                <c:pt idx="4">
                  <c:v>400</c:v>
                </c:pt>
                <c:pt idx="5">
                  <c:v>500</c:v>
                </c:pt>
                <c:pt idx="6">
                  <c:v>600</c:v>
                </c:pt>
              </c:numCache>
            </c:numRef>
          </c:xVal>
          <c:yVal>
            <c:numRef>
              <c:f>'Verlegung ALT'!$D$28:$D$34</c:f>
              <c:numCache>
                <c:formatCode>0</c:formatCode>
                <c:ptCount val="7"/>
                <c:pt idx="1">
                  <c:v>658.40000000000009</c:v>
                </c:pt>
                <c:pt idx="2">
                  <c:v>1104.8000000000002</c:v>
                </c:pt>
                <c:pt idx="3">
                  <c:v>1551.2</c:v>
                </c:pt>
                <c:pt idx="4">
                  <c:v>1997.6000000000001</c:v>
                </c:pt>
                <c:pt idx="5">
                  <c:v>2444</c:v>
                </c:pt>
                <c:pt idx="6">
                  <c:v>2890.4</c:v>
                </c:pt>
              </c:numCache>
            </c:numRef>
          </c:yVal>
          <c:smooth val="0"/>
          <c:extLst>
            <c:ext xmlns:c16="http://schemas.microsoft.com/office/drawing/2014/chart" uri="{C3380CC4-5D6E-409C-BE32-E72D297353CC}">
              <c16:uniqueId val="{00000000-48D1-4AF0-A221-F76017063A7F}"/>
            </c:ext>
          </c:extLst>
        </c:ser>
        <c:dLbls>
          <c:showLegendKey val="0"/>
          <c:showVal val="0"/>
          <c:showCatName val="0"/>
          <c:showSerName val="0"/>
          <c:showPercent val="0"/>
          <c:showBubbleSize val="0"/>
        </c:dLbls>
        <c:axId val="127158528"/>
        <c:axId val="127160320"/>
      </c:scatterChart>
      <c:valAx>
        <c:axId val="127158528"/>
        <c:scaling>
          <c:orientation val="minMax"/>
        </c:scaling>
        <c:delete val="0"/>
        <c:axPos val="b"/>
        <c:numFmt formatCode="General" sourceLinked="1"/>
        <c:majorTickMark val="out"/>
        <c:minorTickMark val="none"/>
        <c:tickLblPos val="nextTo"/>
        <c:crossAx val="127160320"/>
        <c:crosses val="autoZero"/>
        <c:crossBetween val="midCat"/>
      </c:valAx>
      <c:valAx>
        <c:axId val="127160320"/>
        <c:scaling>
          <c:orientation val="minMax"/>
        </c:scaling>
        <c:delete val="0"/>
        <c:axPos val="l"/>
        <c:majorGridlines/>
        <c:numFmt formatCode="General" sourceLinked="1"/>
        <c:majorTickMark val="out"/>
        <c:minorTickMark val="none"/>
        <c:tickLblPos val="nextTo"/>
        <c:crossAx val="127158528"/>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Q(DN)</a:t>
            </a:r>
            <a:r>
              <a:rPr lang="de-DE" baseline="0"/>
              <a:t> vs Spreizung</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smoothMarker"/>
        <c:varyColors val="0"/>
        <c:ser>
          <c:idx val="0"/>
          <c:order val="0"/>
          <c:tx>
            <c:v>Qmin(20K)</c:v>
          </c:tx>
          <c:spPr>
            <a:ln w="19050" cap="rnd">
              <a:solidFill>
                <a:schemeClr val="accent1">
                  <a:lumMod val="40000"/>
                  <a:lumOff val="60000"/>
                </a:schemeClr>
              </a:solidFill>
              <a:prstDash val="sysDot"/>
              <a:round/>
            </a:ln>
            <a:effectLst/>
          </c:spPr>
          <c:marker>
            <c:symbol val="circle"/>
            <c:size val="5"/>
            <c:spPr>
              <a:solidFill>
                <a:schemeClr val="accent1">
                  <a:lumMod val="40000"/>
                  <a:lumOff val="60000"/>
                </a:schemeClr>
              </a:solidFill>
              <a:ln w="9525">
                <a:solidFill>
                  <a:schemeClr val="accent1">
                    <a:lumMod val="40000"/>
                    <a:lumOff val="60000"/>
                  </a:schemeClr>
                </a:solidFill>
                <a:prstDash val="dash"/>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ALT'!$AF$71:$AL$71</c:f>
              <c:numCache>
                <c:formatCode>General</c:formatCode>
                <c:ptCount val="7"/>
                <c:pt idx="0">
                  <c:v>15</c:v>
                </c:pt>
                <c:pt idx="1">
                  <c:v>30</c:v>
                </c:pt>
                <c:pt idx="2">
                  <c:v>55</c:v>
                </c:pt>
                <c:pt idx="3">
                  <c:v>75</c:v>
                </c:pt>
                <c:pt idx="4">
                  <c:v>140</c:v>
                </c:pt>
                <c:pt idx="5">
                  <c:v>220</c:v>
                </c:pt>
                <c:pt idx="6">
                  <c:v>350</c:v>
                </c:pt>
              </c:numCache>
            </c:numRef>
          </c:yVal>
          <c:smooth val="1"/>
          <c:extLst>
            <c:ext xmlns:c16="http://schemas.microsoft.com/office/drawing/2014/chart" uri="{C3380CC4-5D6E-409C-BE32-E72D297353CC}">
              <c16:uniqueId val="{00000000-EDB9-4F83-AD4A-0F5538813C4B}"/>
            </c:ext>
          </c:extLst>
        </c:ser>
        <c:ser>
          <c:idx val="6"/>
          <c:order val="1"/>
          <c:tx>
            <c:v>QN(20K)</c:v>
          </c:tx>
          <c:spPr>
            <a:ln w="25400" cap="rnd">
              <a:solidFill>
                <a:schemeClr val="accent1"/>
              </a:solidFill>
              <a:round/>
            </a:ln>
            <a:effectLst/>
          </c:spPr>
          <c:marker>
            <c:symbol val="circle"/>
            <c:size val="5"/>
            <c:spPr>
              <a:solidFill>
                <a:schemeClr val="accent1"/>
              </a:solidFill>
              <a:ln w="9525">
                <a:solidFill>
                  <a:schemeClr val="accent1"/>
                </a:solidFill>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ALT'!$AF$72:$AL$72</c:f>
              <c:numCache>
                <c:formatCode>General</c:formatCode>
                <c:ptCount val="7"/>
                <c:pt idx="0">
                  <c:v>22.5</c:v>
                </c:pt>
                <c:pt idx="1">
                  <c:v>45</c:v>
                </c:pt>
                <c:pt idx="2">
                  <c:v>82.5</c:v>
                </c:pt>
                <c:pt idx="3">
                  <c:v>112.5</c:v>
                </c:pt>
                <c:pt idx="4">
                  <c:v>210</c:v>
                </c:pt>
                <c:pt idx="5">
                  <c:v>330</c:v>
                </c:pt>
                <c:pt idx="6">
                  <c:v>525</c:v>
                </c:pt>
              </c:numCache>
            </c:numRef>
          </c:yVal>
          <c:smooth val="1"/>
          <c:extLst>
            <c:ext xmlns:c16="http://schemas.microsoft.com/office/drawing/2014/chart" uri="{C3380CC4-5D6E-409C-BE32-E72D297353CC}">
              <c16:uniqueId val="{00000001-EDB9-4F83-AD4A-0F5538813C4B}"/>
            </c:ext>
          </c:extLst>
        </c:ser>
        <c:ser>
          <c:idx val="1"/>
          <c:order val="2"/>
          <c:tx>
            <c:v>Qmax(20K)</c:v>
          </c:tx>
          <c:spPr>
            <a:ln w="19050" cap="rnd">
              <a:solidFill>
                <a:schemeClr val="accent1">
                  <a:lumMod val="40000"/>
                  <a:lumOff val="60000"/>
                </a:schemeClr>
              </a:solidFill>
              <a:prstDash val="dash"/>
              <a:round/>
            </a:ln>
            <a:effectLst/>
          </c:spPr>
          <c:marker>
            <c:symbol val="circle"/>
            <c:size val="5"/>
            <c:spPr>
              <a:solidFill>
                <a:schemeClr val="accent1">
                  <a:lumMod val="60000"/>
                  <a:lumOff val="40000"/>
                </a:schemeClr>
              </a:solidFill>
              <a:ln w="9525">
                <a:solidFill>
                  <a:schemeClr val="accent1">
                    <a:lumMod val="60000"/>
                    <a:lumOff val="40000"/>
                  </a:schemeClr>
                </a:solidFill>
                <a:prstDash val="dash"/>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ALT'!$AF$73:$AL$73</c:f>
              <c:numCache>
                <c:formatCode>General</c:formatCode>
                <c:ptCount val="7"/>
                <c:pt idx="0">
                  <c:v>30</c:v>
                </c:pt>
                <c:pt idx="1">
                  <c:v>60</c:v>
                </c:pt>
                <c:pt idx="2">
                  <c:v>110</c:v>
                </c:pt>
                <c:pt idx="3">
                  <c:v>150</c:v>
                </c:pt>
                <c:pt idx="4">
                  <c:v>280</c:v>
                </c:pt>
                <c:pt idx="5">
                  <c:v>440</c:v>
                </c:pt>
                <c:pt idx="6">
                  <c:v>700</c:v>
                </c:pt>
              </c:numCache>
            </c:numRef>
          </c:yVal>
          <c:smooth val="1"/>
          <c:extLst>
            <c:ext xmlns:c16="http://schemas.microsoft.com/office/drawing/2014/chart" uri="{C3380CC4-5D6E-409C-BE32-E72D297353CC}">
              <c16:uniqueId val="{00000002-EDB9-4F83-AD4A-0F5538813C4B}"/>
            </c:ext>
          </c:extLst>
        </c:ser>
        <c:ser>
          <c:idx val="2"/>
          <c:order val="3"/>
          <c:tx>
            <c:v>Qmin(30K)</c:v>
          </c:tx>
          <c:spPr>
            <a:ln w="19050" cap="rnd">
              <a:solidFill>
                <a:schemeClr val="accent6">
                  <a:lumMod val="40000"/>
                  <a:lumOff val="60000"/>
                  <a:alpha val="91000"/>
                </a:schemeClr>
              </a:solidFill>
              <a:prstDash val="sysDot"/>
              <a:round/>
            </a:ln>
            <a:effectLst/>
          </c:spPr>
          <c:marker>
            <c:symbol val="circle"/>
            <c:size val="5"/>
            <c:spPr>
              <a:solidFill>
                <a:schemeClr val="accent6">
                  <a:lumMod val="40000"/>
                  <a:lumOff val="60000"/>
                </a:schemeClr>
              </a:solidFill>
              <a:ln w="9525">
                <a:solidFill>
                  <a:schemeClr val="accent6">
                    <a:lumMod val="40000"/>
                    <a:lumOff val="60000"/>
                  </a:schemeClr>
                </a:solidFill>
                <a:prstDash val="dash"/>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ALT'!$AF$74:$AL$74</c:f>
              <c:numCache>
                <c:formatCode>General</c:formatCode>
                <c:ptCount val="7"/>
                <c:pt idx="0">
                  <c:v>25</c:v>
                </c:pt>
                <c:pt idx="1">
                  <c:v>40</c:v>
                </c:pt>
                <c:pt idx="2">
                  <c:v>80</c:v>
                </c:pt>
                <c:pt idx="3">
                  <c:v>110</c:v>
                </c:pt>
                <c:pt idx="4">
                  <c:v>205</c:v>
                </c:pt>
                <c:pt idx="5">
                  <c:v>340</c:v>
                </c:pt>
                <c:pt idx="6">
                  <c:v>500</c:v>
                </c:pt>
              </c:numCache>
            </c:numRef>
          </c:yVal>
          <c:smooth val="1"/>
          <c:extLst>
            <c:ext xmlns:c16="http://schemas.microsoft.com/office/drawing/2014/chart" uri="{C3380CC4-5D6E-409C-BE32-E72D297353CC}">
              <c16:uniqueId val="{00000003-EDB9-4F83-AD4A-0F5538813C4B}"/>
            </c:ext>
          </c:extLst>
        </c:ser>
        <c:ser>
          <c:idx val="7"/>
          <c:order val="4"/>
          <c:tx>
            <c:v>QN(30K)</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ALT'!$AF$75:$AL$75</c:f>
              <c:numCache>
                <c:formatCode>General</c:formatCode>
                <c:ptCount val="7"/>
                <c:pt idx="0">
                  <c:v>37.5</c:v>
                </c:pt>
                <c:pt idx="1">
                  <c:v>60</c:v>
                </c:pt>
                <c:pt idx="2">
                  <c:v>120</c:v>
                </c:pt>
                <c:pt idx="3">
                  <c:v>165</c:v>
                </c:pt>
                <c:pt idx="4">
                  <c:v>307.5</c:v>
                </c:pt>
                <c:pt idx="5">
                  <c:v>510</c:v>
                </c:pt>
                <c:pt idx="6">
                  <c:v>750</c:v>
                </c:pt>
              </c:numCache>
            </c:numRef>
          </c:yVal>
          <c:smooth val="1"/>
          <c:extLst>
            <c:ext xmlns:c16="http://schemas.microsoft.com/office/drawing/2014/chart" uri="{C3380CC4-5D6E-409C-BE32-E72D297353CC}">
              <c16:uniqueId val="{00000004-EDB9-4F83-AD4A-0F5538813C4B}"/>
            </c:ext>
          </c:extLst>
        </c:ser>
        <c:ser>
          <c:idx val="3"/>
          <c:order val="5"/>
          <c:tx>
            <c:v>Qmax(30K)</c:v>
          </c:tx>
          <c:spPr>
            <a:ln w="19050" cap="rnd">
              <a:solidFill>
                <a:schemeClr val="accent6">
                  <a:lumMod val="60000"/>
                  <a:lumOff val="40000"/>
                </a:schemeClr>
              </a:solidFill>
              <a:prstDash val="dash"/>
              <a:round/>
            </a:ln>
            <a:effectLst/>
          </c:spPr>
          <c:marker>
            <c:symbol val="circle"/>
            <c:size val="5"/>
            <c:spPr>
              <a:solidFill>
                <a:schemeClr val="accent6">
                  <a:lumMod val="60000"/>
                  <a:lumOff val="40000"/>
                </a:schemeClr>
              </a:solidFill>
              <a:ln w="9525">
                <a:solidFill>
                  <a:schemeClr val="accent6">
                    <a:lumMod val="60000"/>
                    <a:lumOff val="40000"/>
                  </a:schemeClr>
                </a:solidFill>
                <a:prstDash val="dash"/>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ALT'!$AF$76:$AL$76</c:f>
              <c:numCache>
                <c:formatCode>General</c:formatCode>
                <c:ptCount val="7"/>
                <c:pt idx="0">
                  <c:v>50</c:v>
                </c:pt>
                <c:pt idx="1">
                  <c:v>80</c:v>
                </c:pt>
                <c:pt idx="2">
                  <c:v>160</c:v>
                </c:pt>
                <c:pt idx="3">
                  <c:v>220</c:v>
                </c:pt>
                <c:pt idx="4">
                  <c:v>410</c:v>
                </c:pt>
                <c:pt idx="5">
                  <c:v>680</c:v>
                </c:pt>
                <c:pt idx="6">
                  <c:v>1000</c:v>
                </c:pt>
              </c:numCache>
            </c:numRef>
          </c:yVal>
          <c:smooth val="1"/>
          <c:extLst>
            <c:ext xmlns:c16="http://schemas.microsoft.com/office/drawing/2014/chart" uri="{C3380CC4-5D6E-409C-BE32-E72D297353CC}">
              <c16:uniqueId val="{00000005-EDB9-4F83-AD4A-0F5538813C4B}"/>
            </c:ext>
          </c:extLst>
        </c:ser>
        <c:ser>
          <c:idx val="4"/>
          <c:order val="6"/>
          <c:tx>
            <c:v>Qmin(40K)</c:v>
          </c:tx>
          <c:spPr>
            <a:ln w="19050" cap="rnd">
              <a:solidFill>
                <a:schemeClr val="accent2">
                  <a:lumMod val="60000"/>
                  <a:lumOff val="40000"/>
                </a:schemeClr>
              </a:solidFill>
              <a:prstDash val="sysDot"/>
              <a:round/>
            </a:ln>
            <a:effectLst/>
          </c:spPr>
          <c:marker>
            <c:symbol val="circle"/>
            <c:size val="5"/>
            <c:spPr>
              <a:solidFill>
                <a:schemeClr val="accent2">
                  <a:lumMod val="60000"/>
                  <a:lumOff val="40000"/>
                </a:schemeClr>
              </a:solidFill>
              <a:ln w="9525">
                <a:solidFill>
                  <a:schemeClr val="accent2">
                    <a:lumMod val="60000"/>
                    <a:lumOff val="40000"/>
                  </a:schemeClr>
                </a:solidFill>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ALT'!$AF$77:$AL$77</c:f>
              <c:numCache>
                <c:formatCode>General</c:formatCode>
                <c:ptCount val="7"/>
                <c:pt idx="0">
                  <c:v>35</c:v>
                </c:pt>
                <c:pt idx="1">
                  <c:v>55</c:v>
                </c:pt>
                <c:pt idx="2">
                  <c:v>110</c:v>
                </c:pt>
                <c:pt idx="3">
                  <c:v>150</c:v>
                </c:pt>
                <c:pt idx="4">
                  <c:v>275</c:v>
                </c:pt>
                <c:pt idx="5">
                  <c:v>450</c:v>
                </c:pt>
                <c:pt idx="6">
                  <c:v>700</c:v>
                </c:pt>
              </c:numCache>
            </c:numRef>
          </c:yVal>
          <c:smooth val="1"/>
          <c:extLst>
            <c:ext xmlns:c16="http://schemas.microsoft.com/office/drawing/2014/chart" uri="{C3380CC4-5D6E-409C-BE32-E72D297353CC}">
              <c16:uniqueId val="{00000006-EDB9-4F83-AD4A-0F5538813C4B}"/>
            </c:ext>
          </c:extLst>
        </c:ser>
        <c:ser>
          <c:idx val="8"/>
          <c:order val="7"/>
          <c:tx>
            <c:v>QN(40K)</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ALT'!$AF$78:$AL$78</c:f>
              <c:numCache>
                <c:formatCode>General</c:formatCode>
                <c:ptCount val="7"/>
                <c:pt idx="0">
                  <c:v>52.5</c:v>
                </c:pt>
                <c:pt idx="1">
                  <c:v>82.5</c:v>
                </c:pt>
                <c:pt idx="2">
                  <c:v>165</c:v>
                </c:pt>
                <c:pt idx="3">
                  <c:v>225</c:v>
                </c:pt>
                <c:pt idx="4">
                  <c:v>412.5</c:v>
                </c:pt>
                <c:pt idx="5">
                  <c:v>675</c:v>
                </c:pt>
                <c:pt idx="6">
                  <c:v>1050</c:v>
                </c:pt>
              </c:numCache>
            </c:numRef>
          </c:yVal>
          <c:smooth val="1"/>
          <c:extLst>
            <c:ext xmlns:c16="http://schemas.microsoft.com/office/drawing/2014/chart" uri="{C3380CC4-5D6E-409C-BE32-E72D297353CC}">
              <c16:uniqueId val="{00000007-EDB9-4F83-AD4A-0F5538813C4B}"/>
            </c:ext>
          </c:extLst>
        </c:ser>
        <c:ser>
          <c:idx val="5"/>
          <c:order val="8"/>
          <c:tx>
            <c:v>Qmax(40K)</c:v>
          </c:tx>
          <c:spPr>
            <a:ln w="19050" cap="rnd">
              <a:solidFill>
                <a:schemeClr val="accent2">
                  <a:lumMod val="60000"/>
                  <a:lumOff val="40000"/>
                </a:schemeClr>
              </a:solidFill>
              <a:prstDash val="dash"/>
              <a:round/>
            </a:ln>
            <a:effectLst/>
          </c:spPr>
          <c:marker>
            <c:symbol val="circle"/>
            <c:size val="5"/>
            <c:spPr>
              <a:solidFill>
                <a:schemeClr val="accent2"/>
              </a:solidFill>
              <a:ln w="9525">
                <a:solidFill>
                  <a:schemeClr val="accent2"/>
                </a:solidFill>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ALT'!$AF$79:$AL$79</c:f>
              <c:numCache>
                <c:formatCode>General</c:formatCode>
                <c:ptCount val="7"/>
                <c:pt idx="0">
                  <c:v>70</c:v>
                </c:pt>
                <c:pt idx="1">
                  <c:v>110</c:v>
                </c:pt>
                <c:pt idx="2">
                  <c:v>220</c:v>
                </c:pt>
                <c:pt idx="3">
                  <c:v>300</c:v>
                </c:pt>
                <c:pt idx="4">
                  <c:v>550</c:v>
                </c:pt>
                <c:pt idx="5">
                  <c:v>900</c:v>
                </c:pt>
                <c:pt idx="6">
                  <c:v>1400</c:v>
                </c:pt>
              </c:numCache>
            </c:numRef>
          </c:yVal>
          <c:smooth val="1"/>
          <c:extLst>
            <c:ext xmlns:c16="http://schemas.microsoft.com/office/drawing/2014/chart" uri="{C3380CC4-5D6E-409C-BE32-E72D297353CC}">
              <c16:uniqueId val="{00000008-EDB9-4F83-AD4A-0F5538813C4B}"/>
            </c:ext>
          </c:extLst>
        </c:ser>
        <c:dLbls>
          <c:showLegendKey val="0"/>
          <c:showVal val="0"/>
          <c:showCatName val="0"/>
          <c:showSerName val="0"/>
          <c:showPercent val="0"/>
          <c:showBubbleSize val="0"/>
        </c:dLbls>
        <c:axId val="673173247"/>
        <c:axId val="673173663"/>
      </c:scatterChart>
      <c:valAx>
        <c:axId val="673173247"/>
        <c:scaling>
          <c:orientation val="minMax"/>
          <c:min val="1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DN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3173663"/>
        <c:crosses val="autoZero"/>
        <c:crossBetween val="midCat"/>
        <c:majorUnit val="5"/>
      </c:valAx>
      <c:valAx>
        <c:axId val="67317366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Q</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3173247"/>
        <c:crosses val="autoZero"/>
        <c:crossBetween val="midCat"/>
      </c:valAx>
      <c:spPr>
        <a:noFill/>
        <a:ln>
          <a:noFill/>
        </a:ln>
        <a:effectLst/>
      </c:spPr>
    </c:plotArea>
    <c:legend>
      <c:legendPos val="b"/>
      <c:layout>
        <c:manualLayout>
          <c:xMode val="edge"/>
          <c:yMode val="edge"/>
          <c:x val="0.23560695853197347"/>
          <c:y val="0.88526920210067483"/>
          <c:w val="0.50226269102833221"/>
          <c:h val="9.673392113683577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QN(DN) vs. Spreizung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smoothMarker"/>
        <c:varyColors val="0"/>
        <c:ser>
          <c:idx val="6"/>
          <c:order val="1"/>
          <c:tx>
            <c:v>QN(20K)</c:v>
          </c:tx>
          <c:spPr>
            <a:ln w="2540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lumMod val="60000"/>
                  </a:schemeClr>
                </a:solidFill>
                <a:prstDash val="sysDot"/>
              </a:ln>
              <a:effectLst/>
            </c:spPr>
            <c:trendlineType val="log"/>
            <c:dispRSqr val="0"/>
            <c:dispEq val="0"/>
          </c:trendline>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ALT'!$AF$72:$AL$72</c:f>
              <c:numCache>
                <c:formatCode>General</c:formatCode>
                <c:ptCount val="7"/>
                <c:pt idx="0">
                  <c:v>22.5</c:v>
                </c:pt>
                <c:pt idx="1">
                  <c:v>45</c:v>
                </c:pt>
                <c:pt idx="2">
                  <c:v>82.5</c:v>
                </c:pt>
                <c:pt idx="3">
                  <c:v>112.5</c:v>
                </c:pt>
                <c:pt idx="4">
                  <c:v>210</c:v>
                </c:pt>
                <c:pt idx="5">
                  <c:v>330</c:v>
                </c:pt>
                <c:pt idx="6">
                  <c:v>525</c:v>
                </c:pt>
              </c:numCache>
            </c:numRef>
          </c:yVal>
          <c:smooth val="1"/>
          <c:extLst>
            <c:ext xmlns:c16="http://schemas.microsoft.com/office/drawing/2014/chart" uri="{C3380CC4-5D6E-409C-BE32-E72D297353CC}">
              <c16:uniqueId val="{00000001-2959-4B06-8B3A-DC2B5CCE3CF5}"/>
            </c:ext>
          </c:extLst>
        </c:ser>
        <c:ser>
          <c:idx val="7"/>
          <c:order val="4"/>
          <c:tx>
            <c:v>QN(30K)</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ALT'!$AF$75:$AL$75</c:f>
              <c:numCache>
                <c:formatCode>General</c:formatCode>
                <c:ptCount val="7"/>
                <c:pt idx="0">
                  <c:v>37.5</c:v>
                </c:pt>
                <c:pt idx="1">
                  <c:v>60</c:v>
                </c:pt>
                <c:pt idx="2">
                  <c:v>120</c:v>
                </c:pt>
                <c:pt idx="3">
                  <c:v>165</c:v>
                </c:pt>
                <c:pt idx="4">
                  <c:v>307.5</c:v>
                </c:pt>
                <c:pt idx="5">
                  <c:v>510</c:v>
                </c:pt>
                <c:pt idx="6">
                  <c:v>750</c:v>
                </c:pt>
              </c:numCache>
            </c:numRef>
          </c:yVal>
          <c:smooth val="1"/>
          <c:extLst>
            <c:ext xmlns:c16="http://schemas.microsoft.com/office/drawing/2014/chart" uri="{C3380CC4-5D6E-409C-BE32-E72D297353CC}">
              <c16:uniqueId val="{00000002-2959-4B06-8B3A-DC2B5CCE3CF5}"/>
            </c:ext>
          </c:extLst>
        </c:ser>
        <c:ser>
          <c:idx val="8"/>
          <c:order val="7"/>
          <c:tx>
            <c:v>QN(40K)</c:v>
          </c:tx>
          <c:spPr>
            <a:ln w="19050" cap="rnd">
              <a:solidFill>
                <a:schemeClr val="accent2"/>
              </a:solidFill>
              <a:round/>
            </a:ln>
            <a:effectLst/>
          </c:spPr>
          <c:marker>
            <c:symbol val="circle"/>
            <c:size val="5"/>
            <c:spPr>
              <a:solidFill>
                <a:schemeClr val="accent2"/>
              </a:solidFill>
              <a:ln w="9525">
                <a:solidFill>
                  <a:schemeClr val="accent2"/>
                </a:solidFill>
              </a:ln>
              <a:effectLst/>
            </c:spPr>
          </c:marker>
          <c:trendline>
            <c:spPr>
              <a:ln w="19050" cap="rnd">
                <a:solidFill>
                  <a:schemeClr val="accent3">
                    <a:lumMod val="60000"/>
                  </a:schemeClr>
                </a:solidFill>
                <a:prstDash val="sysDot"/>
              </a:ln>
              <a:effectLst/>
            </c:spPr>
            <c:trendlineType val="linear"/>
            <c:dispRSqr val="0"/>
            <c:dispEq val="0"/>
          </c:trendline>
          <c:xVal>
            <c:numRef>
              <c:f>'Verlegung ALT'!$AF$70:$AL$70</c:f>
              <c:numCache>
                <c:formatCode>General</c:formatCode>
                <c:ptCount val="7"/>
                <c:pt idx="0">
                  <c:v>20</c:v>
                </c:pt>
                <c:pt idx="1">
                  <c:v>25</c:v>
                </c:pt>
                <c:pt idx="2">
                  <c:v>32</c:v>
                </c:pt>
                <c:pt idx="3">
                  <c:v>40</c:v>
                </c:pt>
                <c:pt idx="4">
                  <c:v>50</c:v>
                </c:pt>
                <c:pt idx="5">
                  <c:v>63</c:v>
                </c:pt>
                <c:pt idx="6">
                  <c:v>75</c:v>
                </c:pt>
              </c:numCache>
            </c:numRef>
          </c:xVal>
          <c:yVal>
            <c:numRef>
              <c:f>'Verlegung ALT'!$AF$78:$AL$78</c:f>
              <c:numCache>
                <c:formatCode>General</c:formatCode>
                <c:ptCount val="7"/>
                <c:pt idx="0">
                  <c:v>52.5</c:v>
                </c:pt>
                <c:pt idx="1">
                  <c:v>82.5</c:v>
                </c:pt>
                <c:pt idx="2">
                  <c:v>165</c:v>
                </c:pt>
                <c:pt idx="3">
                  <c:v>225</c:v>
                </c:pt>
                <c:pt idx="4">
                  <c:v>412.5</c:v>
                </c:pt>
                <c:pt idx="5">
                  <c:v>675</c:v>
                </c:pt>
                <c:pt idx="6">
                  <c:v>1050</c:v>
                </c:pt>
              </c:numCache>
            </c:numRef>
          </c:yVal>
          <c:smooth val="1"/>
          <c:extLst>
            <c:ext xmlns:c16="http://schemas.microsoft.com/office/drawing/2014/chart" uri="{C3380CC4-5D6E-409C-BE32-E72D297353CC}">
              <c16:uniqueId val="{00000004-2959-4B06-8B3A-DC2B5CCE3CF5}"/>
            </c:ext>
          </c:extLst>
        </c:ser>
        <c:dLbls>
          <c:showLegendKey val="0"/>
          <c:showVal val="0"/>
          <c:showCatName val="0"/>
          <c:showSerName val="0"/>
          <c:showPercent val="0"/>
          <c:showBubbleSize val="0"/>
        </c:dLbls>
        <c:axId val="673173247"/>
        <c:axId val="673173663"/>
        <c:extLst>
          <c:ext xmlns:c15="http://schemas.microsoft.com/office/drawing/2012/chart" uri="{02D57815-91ED-43cb-92C2-25804820EDAC}">
            <c15:filteredScatterSeries>
              <c15:ser>
                <c:idx val="0"/>
                <c:order val="0"/>
                <c:tx>
                  <c:v>Qmin(20K)</c:v>
                </c:tx>
                <c:spPr>
                  <a:ln w="19050" cap="rnd">
                    <a:solidFill>
                      <a:schemeClr val="accent1">
                        <a:lumMod val="40000"/>
                        <a:lumOff val="60000"/>
                      </a:schemeClr>
                    </a:solidFill>
                    <a:prstDash val="sysDot"/>
                    <a:round/>
                  </a:ln>
                  <a:effectLst/>
                </c:spPr>
                <c:marker>
                  <c:symbol val="circle"/>
                  <c:size val="5"/>
                  <c:spPr>
                    <a:solidFill>
                      <a:schemeClr val="accent1">
                        <a:lumMod val="40000"/>
                        <a:lumOff val="60000"/>
                      </a:schemeClr>
                    </a:solidFill>
                    <a:ln w="9525">
                      <a:solidFill>
                        <a:schemeClr val="accent1">
                          <a:lumMod val="40000"/>
                          <a:lumOff val="60000"/>
                        </a:schemeClr>
                      </a:solidFill>
                      <a:prstDash val="dash"/>
                    </a:ln>
                    <a:effectLst/>
                  </c:spPr>
                </c:marker>
                <c:xVal>
                  <c:numRef>
                    <c:extLst>
                      <c:ext uri="{02D57815-91ED-43cb-92C2-25804820EDAC}">
                        <c15:formulaRef>
                          <c15:sqref>'Verlegung ALT'!$AF$70:$AL$70</c15:sqref>
                        </c15:formulaRef>
                      </c:ext>
                    </c:extLst>
                    <c:numCache>
                      <c:formatCode>General</c:formatCode>
                      <c:ptCount val="7"/>
                      <c:pt idx="0">
                        <c:v>20</c:v>
                      </c:pt>
                      <c:pt idx="1">
                        <c:v>25</c:v>
                      </c:pt>
                      <c:pt idx="2">
                        <c:v>32</c:v>
                      </c:pt>
                      <c:pt idx="3">
                        <c:v>40</c:v>
                      </c:pt>
                      <c:pt idx="4">
                        <c:v>50</c:v>
                      </c:pt>
                      <c:pt idx="5">
                        <c:v>63</c:v>
                      </c:pt>
                      <c:pt idx="6">
                        <c:v>75</c:v>
                      </c:pt>
                    </c:numCache>
                  </c:numRef>
                </c:xVal>
                <c:yVal>
                  <c:numRef>
                    <c:extLst>
                      <c:ext uri="{02D57815-91ED-43cb-92C2-25804820EDAC}">
                        <c15:formulaRef>
                          <c15:sqref>'Verlegung ALT'!$AF$71:$AL$71</c15:sqref>
                        </c15:formulaRef>
                      </c:ext>
                    </c:extLst>
                    <c:numCache>
                      <c:formatCode>General</c:formatCode>
                      <c:ptCount val="7"/>
                      <c:pt idx="0">
                        <c:v>15</c:v>
                      </c:pt>
                      <c:pt idx="1">
                        <c:v>30</c:v>
                      </c:pt>
                      <c:pt idx="2">
                        <c:v>55</c:v>
                      </c:pt>
                      <c:pt idx="3">
                        <c:v>75</c:v>
                      </c:pt>
                      <c:pt idx="4">
                        <c:v>140</c:v>
                      </c:pt>
                      <c:pt idx="5">
                        <c:v>220</c:v>
                      </c:pt>
                      <c:pt idx="6">
                        <c:v>350</c:v>
                      </c:pt>
                    </c:numCache>
                  </c:numRef>
                </c:yVal>
                <c:smooth val="1"/>
                <c:extLst>
                  <c:ext xmlns:c16="http://schemas.microsoft.com/office/drawing/2014/chart" uri="{C3380CC4-5D6E-409C-BE32-E72D297353CC}">
                    <c16:uniqueId val="{00000005-2959-4B06-8B3A-DC2B5CCE3CF5}"/>
                  </c:ext>
                </c:extLst>
              </c15:ser>
            </c15:filteredScatterSeries>
            <c15:filteredScatterSeries>
              <c15:ser>
                <c:idx val="1"/>
                <c:order val="2"/>
                <c:tx>
                  <c:v>Qmax(20K)</c:v>
                </c:tx>
                <c:spPr>
                  <a:ln w="19050" cap="rnd">
                    <a:solidFill>
                      <a:schemeClr val="accent1">
                        <a:lumMod val="40000"/>
                        <a:lumOff val="60000"/>
                      </a:schemeClr>
                    </a:solidFill>
                    <a:prstDash val="dash"/>
                    <a:round/>
                  </a:ln>
                  <a:effectLst/>
                </c:spPr>
                <c:marker>
                  <c:symbol val="circle"/>
                  <c:size val="5"/>
                  <c:spPr>
                    <a:solidFill>
                      <a:schemeClr val="accent1">
                        <a:lumMod val="60000"/>
                        <a:lumOff val="40000"/>
                      </a:schemeClr>
                    </a:solidFill>
                    <a:ln w="9525">
                      <a:solidFill>
                        <a:schemeClr val="accent1">
                          <a:lumMod val="60000"/>
                          <a:lumOff val="40000"/>
                        </a:schemeClr>
                      </a:solidFill>
                      <a:prstDash val="dash"/>
                    </a:ln>
                    <a:effectLst/>
                  </c:spPr>
                </c:marker>
                <c:xVal>
                  <c:numRef>
                    <c:extLst xmlns:c15="http://schemas.microsoft.com/office/drawing/2012/chart">
                      <c:ext xmlns:c15="http://schemas.microsoft.com/office/drawing/2012/chart" uri="{02D57815-91ED-43cb-92C2-25804820EDAC}">
                        <c15:formulaRef>
                          <c15:sqref>'Verlegung ALT'!$AF$70:$AL$70</c15:sqref>
                        </c15:formulaRef>
                      </c:ext>
                    </c:extLst>
                    <c:numCache>
                      <c:formatCode>General</c:formatCode>
                      <c:ptCount val="7"/>
                      <c:pt idx="0">
                        <c:v>20</c:v>
                      </c:pt>
                      <c:pt idx="1">
                        <c:v>25</c:v>
                      </c:pt>
                      <c:pt idx="2">
                        <c:v>32</c:v>
                      </c:pt>
                      <c:pt idx="3">
                        <c:v>40</c:v>
                      </c:pt>
                      <c:pt idx="4">
                        <c:v>50</c:v>
                      </c:pt>
                      <c:pt idx="5">
                        <c:v>63</c:v>
                      </c:pt>
                      <c:pt idx="6">
                        <c:v>75</c:v>
                      </c:pt>
                    </c:numCache>
                  </c:numRef>
                </c:xVal>
                <c:yVal>
                  <c:numRef>
                    <c:extLst xmlns:c15="http://schemas.microsoft.com/office/drawing/2012/chart">
                      <c:ext xmlns:c15="http://schemas.microsoft.com/office/drawing/2012/chart" uri="{02D57815-91ED-43cb-92C2-25804820EDAC}">
                        <c15:formulaRef>
                          <c15:sqref>'Verlegung ALT'!$AF$73:$AL$73</c15:sqref>
                        </c15:formulaRef>
                      </c:ext>
                    </c:extLst>
                    <c:numCache>
                      <c:formatCode>General</c:formatCode>
                      <c:ptCount val="7"/>
                      <c:pt idx="0">
                        <c:v>30</c:v>
                      </c:pt>
                      <c:pt idx="1">
                        <c:v>60</c:v>
                      </c:pt>
                      <c:pt idx="2">
                        <c:v>110</c:v>
                      </c:pt>
                      <c:pt idx="3">
                        <c:v>150</c:v>
                      </c:pt>
                      <c:pt idx="4">
                        <c:v>280</c:v>
                      </c:pt>
                      <c:pt idx="5">
                        <c:v>440</c:v>
                      </c:pt>
                      <c:pt idx="6">
                        <c:v>700</c:v>
                      </c:pt>
                    </c:numCache>
                  </c:numRef>
                </c:yVal>
                <c:smooth val="1"/>
                <c:extLst xmlns:c15="http://schemas.microsoft.com/office/drawing/2012/chart">
                  <c:ext xmlns:c16="http://schemas.microsoft.com/office/drawing/2014/chart" uri="{C3380CC4-5D6E-409C-BE32-E72D297353CC}">
                    <c16:uniqueId val="{00000006-2959-4B06-8B3A-DC2B5CCE3CF5}"/>
                  </c:ext>
                </c:extLst>
              </c15:ser>
            </c15:filteredScatterSeries>
            <c15:filteredScatterSeries>
              <c15:ser>
                <c:idx val="2"/>
                <c:order val="3"/>
                <c:tx>
                  <c:v>Qmin(30K)</c:v>
                </c:tx>
                <c:spPr>
                  <a:ln w="19050" cap="rnd">
                    <a:solidFill>
                      <a:schemeClr val="accent6">
                        <a:lumMod val="40000"/>
                        <a:lumOff val="60000"/>
                        <a:alpha val="91000"/>
                      </a:schemeClr>
                    </a:solidFill>
                    <a:prstDash val="sysDot"/>
                    <a:round/>
                  </a:ln>
                  <a:effectLst/>
                </c:spPr>
                <c:marker>
                  <c:symbol val="circle"/>
                  <c:size val="5"/>
                  <c:spPr>
                    <a:solidFill>
                      <a:schemeClr val="accent6">
                        <a:lumMod val="40000"/>
                        <a:lumOff val="60000"/>
                      </a:schemeClr>
                    </a:solidFill>
                    <a:ln w="9525">
                      <a:solidFill>
                        <a:schemeClr val="accent6">
                          <a:lumMod val="40000"/>
                          <a:lumOff val="60000"/>
                        </a:schemeClr>
                      </a:solidFill>
                      <a:prstDash val="dash"/>
                    </a:ln>
                    <a:effectLst/>
                  </c:spPr>
                </c:marker>
                <c:xVal>
                  <c:numRef>
                    <c:extLst xmlns:c15="http://schemas.microsoft.com/office/drawing/2012/chart">
                      <c:ext xmlns:c15="http://schemas.microsoft.com/office/drawing/2012/chart" uri="{02D57815-91ED-43cb-92C2-25804820EDAC}">
                        <c15:formulaRef>
                          <c15:sqref>'Verlegung ALT'!$AF$70:$AL$70</c15:sqref>
                        </c15:formulaRef>
                      </c:ext>
                    </c:extLst>
                    <c:numCache>
                      <c:formatCode>General</c:formatCode>
                      <c:ptCount val="7"/>
                      <c:pt idx="0">
                        <c:v>20</c:v>
                      </c:pt>
                      <c:pt idx="1">
                        <c:v>25</c:v>
                      </c:pt>
                      <c:pt idx="2">
                        <c:v>32</c:v>
                      </c:pt>
                      <c:pt idx="3">
                        <c:v>40</c:v>
                      </c:pt>
                      <c:pt idx="4">
                        <c:v>50</c:v>
                      </c:pt>
                      <c:pt idx="5">
                        <c:v>63</c:v>
                      </c:pt>
                      <c:pt idx="6">
                        <c:v>75</c:v>
                      </c:pt>
                    </c:numCache>
                  </c:numRef>
                </c:xVal>
                <c:yVal>
                  <c:numRef>
                    <c:extLst xmlns:c15="http://schemas.microsoft.com/office/drawing/2012/chart">
                      <c:ext xmlns:c15="http://schemas.microsoft.com/office/drawing/2012/chart" uri="{02D57815-91ED-43cb-92C2-25804820EDAC}">
                        <c15:formulaRef>
                          <c15:sqref>'Verlegung ALT'!$AF$74:$AL$74</c15:sqref>
                        </c15:formulaRef>
                      </c:ext>
                    </c:extLst>
                    <c:numCache>
                      <c:formatCode>General</c:formatCode>
                      <c:ptCount val="7"/>
                      <c:pt idx="0">
                        <c:v>25</c:v>
                      </c:pt>
                      <c:pt idx="1">
                        <c:v>40</c:v>
                      </c:pt>
                      <c:pt idx="2">
                        <c:v>80</c:v>
                      </c:pt>
                      <c:pt idx="3">
                        <c:v>110</c:v>
                      </c:pt>
                      <c:pt idx="4">
                        <c:v>205</c:v>
                      </c:pt>
                      <c:pt idx="5">
                        <c:v>340</c:v>
                      </c:pt>
                      <c:pt idx="6">
                        <c:v>500</c:v>
                      </c:pt>
                    </c:numCache>
                  </c:numRef>
                </c:yVal>
                <c:smooth val="1"/>
                <c:extLst xmlns:c15="http://schemas.microsoft.com/office/drawing/2012/chart">
                  <c:ext xmlns:c16="http://schemas.microsoft.com/office/drawing/2014/chart" uri="{C3380CC4-5D6E-409C-BE32-E72D297353CC}">
                    <c16:uniqueId val="{00000007-2959-4B06-8B3A-DC2B5CCE3CF5}"/>
                  </c:ext>
                </c:extLst>
              </c15:ser>
            </c15:filteredScatterSeries>
            <c15:filteredScatterSeries>
              <c15:ser>
                <c:idx val="3"/>
                <c:order val="5"/>
                <c:tx>
                  <c:v>Qmax(30K)</c:v>
                </c:tx>
                <c:spPr>
                  <a:ln w="19050" cap="rnd">
                    <a:solidFill>
                      <a:schemeClr val="accent6">
                        <a:lumMod val="60000"/>
                        <a:lumOff val="40000"/>
                      </a:schemeClr>
                    </a:solidFill>
                    <a:prstDash val="dash"/>
                    <a:round/>
                  </a:ln>
                  <a:effectLst/>
                </c:spPr>
                <c:marker>
                  <c:symbol val="circle"/>
                  <c:size val="5"/>
                  <c:spPr>
                    <a:solidFill>
                      <a:schemeClr val="accent6">
                        <a:lumMod val="60000"/>
                        <a:lumOff val="40000"/>
                      </a:schemeClr>
                    </a:solidFill>
                    <a:ln w="9525">
                      <a:solidFill>
                        <a:schemeClr val="accent6">
                          <a:lumMod val="60000"/>
                          <a:lumOff val="40000"/>
                        </a:schemeClr>
                      </a:solidFill>
                      <a:prstDash val="dash"/>
                    </a:ln>
                    <a:effectLst/>
                  </c:spPr>
                </c:marker>
                <c:xVal>
                  <c:numRef>
                    <c:extLst xmlns:c15="http://schemas.microsoft.com/office/drawing/2012/chart">
                      <c:ext xmlns:c15="http://schemas.microsoft.com/office/drawing/2012/chart" uri="{02D57815-91ED-43cb-92C2-25804820EDAC}">
                        <c15:formulaRef>
                          <c15:sqref>'Verlegung ALT'!$AF$70:$AL$70</c15:sqref>
                        </c15:formulaRef>
                      </c:ext>
                    </c:extLst>
                    <c:numCache>
                      <c:formatCode>General</c:formatCode>
                      <c:ptCount val="7"/>
                      <c:pt idx="0">
                        <c:v>20</c:v>
                      </c:pt>
                      <c:pt idx="1">
                        <c:v>25</c:v>
                      </c:pt>
                      <c:pt idx="2">
                        <c:v>32</c:v>
                      </c:pt>
                      <c:pt idx="3">
                        <c:v>40</c:v>
                      </c:pt>
                      <c:pt idx="4">
                        <c:v>50</c:v>
                      </c:pt>
                      <c:pt idx="5">
                        <c:v>63</c:v>
                      </c:pt>
                      <c:pt idx="6">
                        <c:v>75</c:v>
                      </c:pt>
                    </c:numCache>
                  </c:numRef>
                </c:xVal>
                <c:yVal>
                  <c:numRef>
                    <c:extLst xmlns:c15="http://schemas.microsoft.com/office/drawing/2012/chart">
                      <c:ext xmlns:c15="http://schemas.microsoft.com/office/drawing/2012/chart" uri="{02D57815-91ED-43cb-92C2-25804820EDAC}">
                        <c15:formulaRef>
                          <c15:sqref>'Verlegung ALT'!$AF$76:$AL$76</c15:sqref>
                        </c15:formulaRef>
                      </c:ext>
                    </c:extLst>
                    <c:numCache>
                      <c:formatCode>General</c:formatCode>
                      <c:ptCount val="7"/>
                      <c:pt idx="0">
                        <c:v>50</c:v>
                      </c:pt>
                      <c:pt idx="1">
                        <c:v>80</c:v>
                      </c:pt>
                      <c:pt idx="2">
                        <c:v>160</c:v>
                      </c:pt>
                      <c:pt idx="3">
                        <c:v>220</c:v>
                      </c:pt>
                      <c:pt idx="4">
                        <c:v>410</c:v>
                      </c:pt>
                      <c:pt idx="5">
                        <c:v>680</c:v>
                      </c:pt>
                      <c:pt idx="6">
                        <c:v>1000</c:v>
                      </c:pt>
                    </c:numCache>
                  </c:numRef>
                </c:yVal>
                <c:smooth val="1"/>
                <c:extLst xmlns:c15="http://schemas.microsoft.com/office/drawing/2012/chart">
                  <c:ext xmlns:c16="http://schemas.microsoft.com/office/drawing/2014/chart" uri="{C3380CC4-5D6E-409C-BE32-E72D297353CC}">
                    <c16:uniqueId val="{00000008-2959-4B06-8B3A-DC2B5CCE3CF5}"/>
                  </c:ext>
                </c:extLst>
              </c15:ser>
            </c15:filteredScatterSeries>
            <c15:filteredScatterSeries>
              <c15:ser>
                <c:idx val="4"/>
                <c:order val="6"/>
                <c:tx>
                  <c:v>Qmin(40K)</c:v>
                </c:tx>
                <c:spPr>
                  <a:ln w="19050" cap="rnd">
                    <a:solidFill>
                      <a:schemeClr val="accent2">
                        <a:lumMod val="60000"/>
                        <a:lumOff val="40000"/>
                      </a:schemeClr>
                    </a:solidFill>
                    <a:prstDash val="sysDot"/>
                    <a:round/>
                  </a:ln>
                  <a:effectLst/>
                </c:spPr>
                <c:marker>
                  <c:symbol val="circle"/>
                  <c:size val="5"/>
                  <c:spPr>
                    <a:solidFill>
                      <a:schemeClr val="accent2">
                        <a:lumMod val="60000"/>
                        <a:lumOff val="40000"/>
                      </a:schemeClr>
                    </a:solidFill>
                    <a:ln w="9525">
                      <a:solidFill>
                        <a:schemeClr val="accent2">
                          <a:lumMod val="60000"/>
                          <a:lumOff val="40000"/>
                        </a:schemeClr>
                      </a:solidFill>
                    </a:ln>
                    <a:effectLst/>
                  </c:spPr>
                </c:marker>
                <c:xVal>
                  <c:numRef>
                    <c:extLst xmlns:c15="http://schemas.microsoft.com/office/drawing/2012/chart">
                      <c:ext xmlns:c15="http://schemas.microsoft.com/office/drawing/2012/chart" uri="{02D57815-91ED-43cb-92C2-25804820EDAC}">
                        <c15:formulaRef>
                          <c15:sqref>'Verlegung ALT'!$AF$70:$AL$70</c15:sqref>
                        </c15:formulaRef>
                      </c:ext>
                    </c:extLst>
                    <c:numCache>
                      <c:formatCode>General</c:formatCode>
                      <c:ptCount val="7"/>
                      <c:pt idx="0">
                        <c:v>20</c:v>
                      </c:pt>
                      <c:pt idx="1">
                        <c:v>25</c:v>
                      </c:pt>
                      <c:pt idx="2">
                        <c:v>32</c:v>
                      </c:pt>
                      <c:pt idx="3">
                        <c:v>40</c:v>
                      </c:pt>
                      <c:pt idx="4">
                        <c:v>50</c:v>
                      </c:pt>
                      <c:pt idx="5">
                        <c:v>63</c:v>
                      </c:pt>
                      <c:pt idx="6">
                        <c:v>75</c:v>
                      </c:pt>
                    </c:numCache>
                  </c:numRef>
                </c:xVal>
                <c:yVal>
                  <c:numRef>
                    <c:extLst xmlns:c15="http://schemas.microsoft.com/office/drawing/2012/chart">
                      <c:ext xmlns:c15="http://schemas.microsoft.com/office/drawing/2012/chart" uri="{02D57815-91ED-43cb-92C2-25804820EDAC}">
                        <c15:formulaRef>
                          <c15:sqref>'Verlegung ALT'!$AF$77:$AL$77</c15:sqref>
                        </c15:formulaRef>
                      </c:ext>
                    </c:extLst>
                    <c:numCache>
                      <c:formatCode>General</c:formatCode>
                      <c:ptCount val="7"/>
                      <c:pt idx="0">
                        <c:v>35</c:v>
                      </c:pt>
                      <c:pt idx="1">
                        <c:v>55</c:v>
                      </c:pt>
                      <c:pt idx="2">
                        <c:v>110</c:v>
                      </c:pt>
                      <c:pt idx="3">
                        <c:v>150</c:v>
                      </c:pt>
                      <c:pt idx="4">
                        <c:v>275</c:v>
                      </c:pt>
                      <c:pt idx="5">
                        <c:v>450</c:v>
                      </c:pt>
                      <c:pt idx="6">
                        <c:v>700</c:v>
                      </c:pt>
                    </c:numCache>
                  </c:numRef>
                </c:yVal>
                <c:smooth val="1"/>
                <c:extLst xmlns:c15="http://schemas.microsoft.com/office/drawing/2012/chart">
                  <c:ext xmlns:c16="http://schemas.microsoft.com/office/drawing/2014/chart" uri="{C3380CC4-5D6E-409C-BE32-E72D297353CC}">
                    <c16:uniqueId val="{00000009-2959-4B06-8B3A-DC2B5CCE3CF5}"/>
                  </c:ext>
                </c:extLst>
              </c15:ser>
            </c15:filteredScatterSeries>
            <c15:filteredScatterSeries>
              <c15:ser>
                <c:idx val="5"/>
                <c:order val="8"/>
                <c:tx>
                  <c:v>Qmax(40K)</c:v>
                </c:tx>
                <c:spPr>
                  <a:ln w="19050" cap="rnd">
                    <a:solidFill>
                      <a:schemeClr val="accent2">
                        <a:lumMod val="60000"/>
                        <a:lumOff val="40000"/>
                      </a:schemeClr>
                    </a:solidFill>
                    <a:prstDash val="dash"/>
                    <a:round/>
                  </a:ln>
                  <a:effectLst/>
                </c:spPr>
                <c:marker>
                  <c:symbol val="circle"/>
                  <c:size val="5"/>
                  <c:spPr>
                    <a:solidFill>
                      <a:schemeClr val="accent2"/>
                    </a:solidFill>
                    <a:ln w="9525">
                      <a:solidFill>
                        <a:schemeClr val="accent2"/>
                      </a:solidFill>
                    </a:ln>
                    <a:effectLst/>
                  </c:spPr>
                </c:marker>
                <c:xVal>
                  <c:numRef>
                    <c:extLst xmlns:c15="http://schemas.microsoft.com/office/drawing/2012/chart">
                      <c:ext xmlns:c15="http://schemas.microsoft.com/office/drawing/2012/chart" uri="{02D57815-91ED-43cb-92C2-25804820EDAC}">
                        <c15:formulaRef>
                          <c15:sqref>'Verlegung ALT'!$AF$70:$AL$70</c15:sqref>
                        </c15:formulaRef>
                      </c:ext>
                    </c:extLst>
                    <c:numCache>
                      <c:formatCode>General</c:formatCode>
                      <c:ptCount val="7"/>
                      <c:pt idx="0">
                        <c:v>20</c:v>
                      </c:pt>
                      <c:pt idx="1">
                        <c:v>25</c:v>
                      </c:pt>
                      <c:pt idx="2">
                        <c:v>32</c:v>
                      </c:pt>
                      <c:pt idx="3">
                        <c:v>40</c:v>
                      </c:pt>
                      <c:pt idx="4">
                        <c:v>50</c:v>
                      </c:pt>
                      <c:pt idx="5">
                        <c:v>63</c:v>
                      </c:pt>
                      <c:pt idx="6">
                        <c:v>75</c:v>
                      </c:pt>
                    </c:numCache>
                  </c:numRef>
                </c:xVal>
                <c:yVal>
                  <c:numRef>
                    <c:extLst xmlns:c15="http://schemas.microsoft.com/office/drawing/2012/chart">
                      <c:ext xmlns:c15="http://schemas.microsoft.com/office/drawing/2012/chart" uri="{02D57815-91ED-43cb-92C2-25804820EDAC}">
                        <c15:formulaRef>
                          <c15:sqref>'Verlegung ALT'!$AF$79:$AL$79</c15:sqref>
                        </c15:formulaRef>
                      </c:ext>
                    </c:extLst>
                    <c:numCache>
                      <c:formatCode>General</c:formatCode>
                      <c:ptCount val="7"/>
                      <c:pt idx="0">
                        <c:v>70</c:v>
                      </c:pt>
                      <c:pt idx="1">
                        <c:v>110</c:v>
                      </c:pt>
                      <c:pt idx="2">
                        <c:v>220</c:v>
                      </c:pt>
                      <c:pt idx="3">
                        <c:v>300</c:v>
                      </c:pt>
                      <c:pt idx="4">
                        <c:v>550</c:v>
                      </c:pt>
                      <c:pt idx="5">
                        <c:v>900</c:v>
                      </c:pt>
                      <c:pt idx="6">
                        <c:v>1400</c:v>
                      </c:pt>
                    </c:numCache>
                  </c:numRef>
                </c:yVal>
                <c:smooth val="1"/>
                <c:extLst xmlns:c15="http://schemas.microsoft.com/office/drawing/2012/chart">
                  <c:ext xmlns:c16="http://schemas.microsoft.com/office/drawing/2014/chart" uri="{C3380CC4-5D6E-409C-BE32-E72D297353CC}">
                    <c16:uniqueId val="{0000000A-2959-4B06-8B3A-DC2B5CCE3CF5}"/>
                  </c:ext>
                </c:extLst>
              </c15:ser>
            </c15:filteredScatterSeries>
          </c:ext>
        </c:extLst>
      </c:scatterChart>
      <c:valAx>
        <c:axId val="673173247"/>
        <c:scaling>
          <c:orientation val="minMax"/>
          <c:min val="1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DN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3173663"/>
        <c:crosses val="autoZero"/>
        <c:crossBetween val="midCat"/>
        <c:majorUnit val="5"/>
      </c:valAx>
      <c:valAx>
        <c:axId val="67317366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QN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3173247"/>
        <c:crosses val="autoZero"/>
        <c:crossBetween val="midCat"/>
      </c:valAx>
      <c:spPr>
        <a:noFill/>
        <a:ln>
          <a:noFill/>
        </a:ln>
        <a:effectLst/>
      </c:spPr>
    </c:plotArea>
    <c:legend>
      <c:legendPos val="b"/>
      <c:layout>
        <c:manualLayout>
          <c:xMode val="edge"/>
          <c:yMode val="edge"/>
          <c:x val="0.23560695853197347"/>
          <c:y val="0.88526920210067483"/>
          <c:w val="0.50226269102833221"/>
          <c:h val="9.673392113683577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DN(QN) vs. Spreizung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smoothMarker"/>
        <c:varyColors val="0"/>
        <c:ser>
          <c:idx val="6"/>
          <c:order val="0"/>
          <c:tx>
            <c:v>DN(20K)</c:v>
          </c:tx>
          <c:spPr>
            <a:ln w="1905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lumMod val="60000"/>
                    <a:lumOff val="40000"/>
                  </a:schemeClr>
                </a:solidFill>
                <a:prstDash val="sysDot"/>
              </a:ln>
              <a:effectLst/>
            </c:spPr>
            <c:trendlineType val="poly"/>
            <c:order val="2"/>
            <c:dispRSqr val="0"/>
            <c:dispEq val="1"/>
            <c:trendlineLbl>
              <c:layout>
                <c:manualLayout>
                  <c:x val="0.43695408915460715"/>
                  <c:y val="0.2669328881822398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'Verlegung ALT'!$AF$72:$AL$72</c:f>
              <c:numCache>
                <c:formatCode>General</c:formatCode>
                <c:ptCount val="7"/>
                <c:pt idx="0">
                  <c:v>22.5</c:v>
                </c:pt>
                <c:pt idx="1">
                  <c:v>45</c:v>
                </c:pt>
                <c:pt idx="2">
                  <c:v>82.5</c:v>
                </c:pt>
                <c:pt idx="3">
                  <c:v>112.5</c:v>
                </c:pt>
                <c:pt idx="4">
                  <c:v>210</c:v>
                </c:pt>
                <c:pt idx="5">
                  <c:v>330</c:v>
                </c:pt>
                <c:pt idx="6">
                  <c:v>525</c:v>
                </c:pt>
              </c:numCache>
            </c:numRef>
          </c:xVal>
          <c:yVal>
            <c:numRef>
              <c:f>'Verlegung ALT'!$AF$70:$AL$70</c:f>
              <c:numCache>
                <c:formatCode>General</c:formatCode>
                <c:ptCount val="7"/>
                <c:pt idx="0">
                  <c:v>20</c:v>
                </c:pt>
                <c:pt idx="1">
                  <c:v>25</c:v>
                </c:pt>
                <c:pt idx="2">
                  <c:v>32</c:v>
                </c:pt>
                <c:pt idx="3">
                  <c:v>40</c:v>
                </c:pt>
                <c:pt idx="4">
                  <c:v>50</c:v>
                </c:pt>
                <c:pt idx="5">
                  <c:v>63</c:v>
                </c:pt>
                <c:pt idx="6">
                  <c:v>75</c:v>
                </c:pt>
              </c:numCache>
            </c:numRef>
          </c:yVal>
          <c:smooth val="1"/>
          <c:extLst>
            <c:ext xmlns:c16="http://schemas.microsoft.com/office/drawing/2014/chart" uri="{C3380CC4-5D6E-409C-BE32-E72D297353CC}">
              <c16:uniqueId val="{00000001-F51F-438F-A760-04B50F3024F7}"/>
            </c:ext>
          </c:extLst>
        </c:ser>
        <c:ser>
          <c:idx val="7"/>
          <c:order val="1"/>
          <c:tx>
            <c:v>DN(30K)</c:v>
          </c:tx>
          <c:spPr>
            <a:ln w="19050" cap="rnd">
              <a:solidFill>
                <a:schemeClr val="accent6"/>
              </a:solidFill>
              <a:round/>
            </a:ln>
            <a:effectLst/>
          </c:spPr>
          <c:marker>
            <c:symbol val="circle"/>
            <c:size val="5"/>
            <c:spPr>
              <a:solidFill>
                <a:schemeClr val="accent6"/>
              </a:solidFill>
              <a:ln w="9525">
                <a:solidFill>
                  <a:schemeClr val="accent6"/>
                </a:solidFill>
              </a:ln>
              <a:effectLst/>
            </c:spPr>
          </c:marker>
          <c:trendline>
            <c:spPr>
              <a:ln w="19050" cap="rnd">
                <a:solidFill>
                  <a:schemeClr val="accent6">
                    <a:lumMod val="60000"/>
                    <a:lumOff val="40000"/>
                  </a:schemeClr>
                </a:solidFill>
                <a:prstDash val="sysDot"/>
              </a:ln>
              <a:effectLst/>
            </c:spPr>
            <c:trendlineType val="poly"/>
            <c:order val="2"/>
            <c:dispRSqr val="0"/>
            <c:dispEq val="1"/>
            <c:trendlineLbl>
              <c:layout>
                <c:manualLayout>
                  <c:x val="0.26994364122072678"/>
                  <c:y val="0.3652064633822602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'Verlegung ALT'!$AF$75:$AL$75</c:f>
              <c:numCache>
                <c:formatCode>General</c:formatCode>
                <c:ptCount val="7"/>
                <c:pt idx="0">
                  <c:v>37.5</c:v>
                </c:pt>
                <c:pt idx="1">
                  <c:v>60</c:v>
                </c:pt>
                <c:pt idx="2">
                  <c:v>120</c:v>
                </c:pt>
                <c:pt idx="3">
                  <c:v>165</c:v>
                </c:pt>
                <c:pt idx="4">
                  <c:v>307.5</c:v>
                </c:pt>
                <c:pt idx="5">
                  <c:v>510</c:v>
                </c:pt>
                <c:pt idx="6">
                  <c:v>750</c:v>
                </c:pt>
              </c:numCache>
            </c:numRef>
          </c:xVal>
          <c:yVal>
            <c:numRef>
              <c:f>'Verlegung ALT'!$AF$70:$AL$70</c:f>
              <c:numCache>
                <c:formatCode>General</c:formatCode>
                <c:ptCount val="7"/>
                <c:pt idx="0">
                  <c:v>20</c:v>
                </c:pt>
                <c:pt idx="1">
                  <c:v>25</c:v>
                </c:pt>
                <c:pt idx="2">
                  <c:v>32</c:v>
                </c:pt>
                <c:pt idx="3">
                  <c:v>40</c:v>
                </c:pt>
                <c:pt idx="4">
                  <c:v>50</c:v>
                </c:pt>
                <c:pt idx="5">
                  <c:v>63</c:v>
                </c:pt>
                <c:pt idx="6">
                  <c:v>75</c:v>
                </c:pt>
              </c:numCache>
            </c:numRef>
          </c:yVal>
          <c:smooth val="1"/>
          <c:extLst>
            <c:ext xmlns:c16="http://schemas.microsoft.com/office/drawing/2014/chart" uri="{C3380CC4-5D6E-409C-BE32-E72D297353CC}">
              <c16:uniqueId val="{00000003-F51F-438F-A760-04B50F3024F7}"/>
            </c:ext>
          </c:extLst>
        </c:ser>
        <c:ser>
          <c:idx val="8"/>
          <c:order val="2"/>
          <c:tx>
            <c:v>DN(40K)</c:v>
          </c:tx>
          <c:spPr>
            <a:ln w="19050" cap="rnd">
              <a:solidFill>
                <a:schemeClr val="accent2"/>
              </a:solidFill>
              <a:round/>
            </a:ln>
            <a:effectLst/>
          </c:spPr>
          <c:marker>
            <c:symbol val="circle"/>
            <c:size val="5"/>
            <c:spPr>
              <a:solidFill>
                <a:schemeClr val="accent2"/>
              </a:solidFill>
              <a:ln w="9525">
                <a:solidFill>
                  <a:schemeClr val="accent2"/>
                </a:solidFill>
              </a:ln>
              <a:effectLst/>
            </c:spPr>
          </c:marker>
          <c:trendline>
            <c:spPr>
              <a:ln w="19050" cap="rnd">
                <a:solidFill>
                  <a:schemeClr val="accent2">
                    <a:lumMod val="60000"/>
                    <a:lumOff val="40000"/>
                  </a:schemeClr>
                </a:solidFill>
                <a:prstDash val="sysDot"/>
              </a:ln>
              <a:effectLst/>
            </c:spPr>
            <c:trendlineType val="poly"/>
            <c:order val="2"/>
            <c:dispRSqr val="0"/>
            <c:dispEq val="1"/>
            <c:trendlineLbl>
              <c:layout>
                <c:manualLayout>
                  <c:x val="5.0575457122342647E-2"/>
                  <c:y val="0.4602807512774948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'Verlegung ALT'!$AF$78:$AL$78</c:f>
              <c:numCache>
                <c:formatCode>General</c:formatCode>
                <c:ptCount val="7"/>
                <c:pt idx="0">
                  <c:v>52.5</c:v>
                </c:pt>
                <c:pt idx="1">
                  <c:v>82.5</c:v>
                </c:pt>
                <c:pt idx="2">
                  <c:v>165</c:v>
                </c:pt>
                <c:pt idx="3">
                  <c:v>225</c:v>
                </c:pt>
                <c:pt idx="4">
                  <c:v>412.5</c:v>
                </c:pt>
                <c:pt idx="5">
                  <c:v>675</c:v>
                </c:pt>
                <c:pt idx="6">
                  <c:v>1050</c:v>
                </c:pt>
              </c:numCache>
            </c:numRef>
          </c:xVal>
          <c:yVal>
            <c:numRef>
              <c:f>'Verlegung ALT'!$AF$70:$AL$70</c:f>
              <c:numCache>
                <c:formatCode>General</c:formatCode>
                <c:ptCount val="7"/>
                <c:pt idx="0">
                  <c:v>20</c:v>
                </c:pt>
                <c:pt idx="1">
                  <c:v>25</c:v>
                </c:pt>
                <c:pt idx="2">
                  <c:v>32</c:v>
                </c:pt>
                <c:pt idx="3">
                  <c:v>40</c:v>
                </c:pt>
                <c:pt idx="4">
                  <c:v>50</c:v>
                </c:pt>
                <c:pt idx="5">
                  <c:v>63</c:v>
                </c:pt>
                <c:pt idx="6">
                  <c:v>75</c:v>
                </c:pt>
              </c:numCache>
            </c:numRef>
          </c:yVal>
          <c:smooth val="1"/>
          <c:extLst>
            <c:ext xmlns:c16="http://schemas.microsoft.com/office/drawing/2014/chart" uri="{C3380CC4-5D6E-409C-BE32-E72D297353CC}">
              <c16:uniqueId val="{00000005-F51F-438F-A760-04B50F3024F7}"/>
            </c:ext>
          </c:extLst>
        </c:ser>
        <c:dLbls>
          <c:showLegendKey val="0"/>
          <c:showVal val="0"/>
          <c:showCatName val="0"/>
          <c:showSerName val="0"/>
          <c:showPercent val="0"/>
          <c:showBubbleSize val="0"/>
        </c:dLbls>
        <c:axId val="673173247"/>
        <c:axId val="673173663"/>
        <c:extLst/>
      </c:scatterChart>
      <c:valAx>
        <c:axId val="673173247"/>
        <c:scaling>
          <c:orientation val="minMax"/>
          <c:min val="1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QN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3173663"/>
        <c:crosses val="autoZero"/>
        <c:crossBetween val="midCat"/>
      </c:valAx>
      <c:valAx>
        <c:axId val="673173663"/>
        <c:scaling>
          <c:orientation val="minMax"/>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DN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3173247"/>
        <c:crosses val="autoZero"/>
        <c:crossBetween val="midCat"/>
      </c:valAx>
      <c:spPr>
        <a:noFill/>
        <a:ln>
          <a:noFill/>
        </a:ln>
        <a:effectLst/>
      </c:spPr>
    </c:plotArea>
    <c:legend>
      <c:legendPos val="b"/>
      <c:layout>
        <c:manualLayout>
          <c:xMode val="edge"/>
          <c:yMode val="edge"/>
          <c:x val="0.23560695853197347"/>
          <c:y val="0.88526920210067483"/>
          <c:w val="0.50226269102833221"/>
          <c:h val="9.673392113683577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DN(QN) vs. Spreizung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smoothMarker"/>
        <c:varyColors val="0"/>
        <c:ser>
          <c:idx val="6"/>
          <c:order val="0"/>
          <c:tx>
            <c:v>DN(20K)</c:v>
          </c:tx>
          <c:spPr>
            <a:ln w="1905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lumMod val="60000"/>
                    <a:lumOff val="40000"/>
                  </a:schemeClr>
                </a:solidFill>
                <a:prstDash val="sysDot"/>
              </a:ln>
              <a:effectLst/>
            </c:spPr>
            <c:trendlineType val="power"/>
            <c:dispRSqr val="0"/>
            <c:dispEq val="1"/>
            <c:trendlineLbl>
              <c:layout>
                <c:manualLayout>
                  <c:x val="0.43695408915460715"/>
                  <c:y val="0.2669328881822398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'Verlegung ALT'!$AF$72:$AL$72</c:f>
              <c:numCache>
                <c:formatCode>General</c:formatCode>
                <c:ptCount val="7"/>
                <c:pt idx="0">
                  <c:v>22.5</c:v>
                </c:pt>
                <c:pt idx="1">
                  <c:v>45</c:v>
                </c:pt>
                <c:pt idx="2">
                  <c:v>82.5</c:v>
                </c:pt>
                <c:pt idx="3">
                  <c:v>112.5</c:v>
                </c:pt>
                <c:pt idx="4">
                  <c:v>210</c:v>
                </c:pt>
                <c:pt idx="5">
                  <c:v>330</c:v>
                </c:pt>
                <c:pt idx="6">
                  <c:v>525</c:v>
                </c:pt>
              </c:numCache>
            </c:numRef>
          </c:xVal>
          <c:yVal>
            <c:numRef>
              <c:f>'Verlegung ALT'!$AF$70:$AL$70</c:f>
              <c:numCache>
                <c:formatCode>General</c:formatCode>
                <c:ptCount val="7"/>
                <c:pt idx="0">
                  <c:v>20</c:v>
                </c:pt>
                <c:pt idx="1">
                  <c:v>25</c:v>
                </c:pt>
                <c:pt idx="2">
                  <c:v>32</c:v>
                </c:pt>
                <c:pt idx="3">
                  <c:v>40</c:v>
                </c:pt>
                <c:pt idx="4">
                  <c:v>50</c:v>
                </c:pt>
                <c:pt idx="5">
                  <c:v>63</c:v>
                </c:pt>
                <c:pt idx="6">
                  <c:v>75</c:v>
                </c:pt>
              </c:numCache>
            </c:numRef>
          </c:yVal>
          <c:smooth val="1"/>
          <c:extLst>
            <c:ext xmlns:c16="http://schemas.microsoft.com/office/drawing/2014/chart" uri="{C3380CC4-5D6E-409C-BE32-E72D297353CC}">
              <c16:uniqueId val="{00000001-ED22-445D-A83D-0727FAB2F8CE}"/>
            </c:ext>
          </c:extLst>
        </c:ser>
        <c:ser>
          <c:idx val="7"/>
          <c:order val="1"/>
          <c:tx>
            <c:v>DN(30K)</c:v>
          </c:tx>
          <c:spPr>
            <a:ln w="19050" cap="rnd">
              <a:solidFill>
                <a:schemeClr val="accent6"/>
              </a:solidFill>
              <a:round/>
            </a:ln>
            <a:effectLst/>
          </c:spPr>
          <c:marker>
            <c:symbol val="circle"/>
            <c:size val="5"/>
            <c:spPr>
              <a:solidFill>
                <a:schemeClr val="accent6"/>
              </a:solidFill>
              <a:ln w="9525">
                <a:solidFill>
                  <a:schemeClr val="accent6"/>
                </a:solidFill>
              </a:ln>
              <a:effectLst/>
            </c:spPr>
          </c:marker>
          <c:trendline>
            <c:spPr>
              <a:ln w="19050" cap="rnd">
                <a:solidFill>
                  <a:schemeClr val="accent6">
                    <a:lumMod val="60000"/>
                    <a:lumOff val="40000"/>
                  </a:schemeClr>
                </a:solidFill>
                <a:prstDash val="sysDot"/>
              </a:ln>
              <a:effectLst/>
            </c:spPr>
            <c:trendlineType val="power"/>
            <c:dispRSqr val="0"/>
            <c:dispEq val="1"/>
            <c:trendlineLbl>
              <c:layout>
                <c:manualLayout>
                  <c:x val="0.26994364122072678"/>
                  <c:y val="0.3652064633822602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'Verlegung ALT'!$AF$75:$AL$75</c:f>
              <c:numCache>
                <c:formatCode>General</c:formatCode>
                <c:ptCount val="7"/>
                <c:pt idx="0">
                  <c:v>37.5</c:v>
                </c:pt>
                <c:pt idx="1">
                  <c:v>60</c:v>
                </c:pt>
                <c:pt idx="2">
                  <c:v>120</c:v>
                </c:pt>
                <c:pt idx="3">
                  <c:v>165</c:v>
                </c:pt>
                <c:pt idx="4">
                  <c:v>307.5</c:v>
                </c:pt>
                <c:pt idx="5">
                  <c:v>510</c:v>
                </c:pt>
                <c:pt idx="6">
                  <c:v>750</c:v>
                </c:pt>
              </c:numCache>
            </c:numRef>
          </c:xVal>
          <c:yVal>
            <c:numRef>
              <c:f>'Verlegung ALT'!$AF$70:$AL$70</c:f>
              <c:numCache>
                <c:formatCode>General</c:formatCode>
                <c:ptCount val="7"/>
                <c:pt idx="0">
                  <c:v>20</c:v>
                </c:pt>
                <c:pt idx="1">
                  <c:v>25</c:v>
                </c:pt>
                <c:pt idx="2">
                  <c:v>32</c:v>
                </c:pt>
                <c:pt idx="3">
                  <c:v>40</c:v>
                </c:pt>
                <c:pt idx="4">
                  <c:v>50</c:v>
                </c:pt>
                <c:pt idx="5">
                  <c:v>63</c:v>
                </c:pt>
                <c:pt idx="6">
                  <c:v>75</c:v>
                </c:pt>
              </c:numCache>
            </c:numRef>
          </c:yVal>
          <c:smooth val="1"/>
          <c:extLst>
            <c:ext xmlns:c16="http://schemas.microsoft.com/office/drawing/2014/chart" uri="{C3380CC4-5D6E-409C-BE32-E72D297353CC}">
              <c16:uniqueId val="{00000003-ED22-445D-A83D-0727FAB2F8CE}"/>
            </c:ext>
          </c:extLst>
        </c:ser>
        <c:ser>
          <c:idx val="8"/>
          <c:order val="2"/>
          <c:tx>
            <c:v>DN(40K)</c:v>
          </c:tx>
          <c:spPr>
            <a:ln w="19050" cap="rnd">
              <a:solidFill>
                <a:schemeClr val="accent2"/>
              </a:solidFill>
              <a:round/>
            </a:ln>
            <a:effectLst/>
          </c:spPr>
          <c:marker>
            <c:symbol val="circle"/>
            <c:size val="5"/>
            <c:spPr>
              <a:solidFill>
                <a:schemeClr val="accent2"/>
              </a:solidFill>
              <a:ln w="9525">
                <a:solidFill>
                  <a:schemeClr val="accent2"/>
                </a:solidFill>
              </a:ln>
              <a:effectLst/>
            </c:spPr>
          </c:marker>
          <c:trendline>
            <c:spPr>
              <a:ln w="19050" cap="rnd">
                <a:solidFill>
                  <a:schemeClr val="accent2">
                    <a:lumMod val="60000"/>
                    <a:lumOff val="40000"/>
                  </a:schemeClr>
                </a:solidFill>
                <a:prstDash val="sysDot"/>
              </a:ln>
              <a:effectLst/>
            </c:spPr>
            <c:trendlineType val="power"/>
            <c:dispRSqr val="0"/>
            <c:dispEq val="1"/>
            <c:trendlineLbl>
              <c:layout>
                <c:manualLayout>
                  <c:x val="5.0575457122342647E-2"/>
                  <c:y val="0.4602807512774948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'Verlegung ALT'!$AF$78:$AL$78</c:f>
              <c:numCache>
                <c:formatCode>General</c:formatCode>
                <c:ptCount val="7"/>
                <c:pt idx="0">
                  <c:v>52.5</c:v>
                </c:pt>
                <c:pt idx="1">
                  <c:v>82.5</c:v>
                </c:pt>
                <c:pt idx="2">
                  <c:v>165</c:v>
                </c:pt>
                <c:pt idx="3">
                  <c:v>225</c:v>
                </c:pt>
                <c:pt idx="4">
                  <c:v>412.5</c:v>
                </c:pt>
                <c:pt idx="5">
                  <c:v>675</c:v>
                </c:pt>
                <c:pt idx="6">
                  <c:v>1050</c:v>
                </c:pt>
              </c:numCache>
            </c:numRef>
          </c:xVal>
          <c:yVal>
            <c:numRef>
              <c:f>'Verlegung ALT'!$AF$70:$AL$70</c:f>
              <c:numCache>
                <c:formatCode>General</c:formatCode>
                <c:ptCount val="7"/>
                <c:pt idx="0">
                  <c:v>20</c:v>
                </c:pt>
                <c:pt idx="1">
                  <c:v>25</c:v>
                </c:pt>
                <c:pt idx="2">
                  <c:v>32</c:v>
                </c:pt>
                <c:pt idx="3">
                  <c:v>40</c:v>
                </c:pt>
                <c:pt idx="4">
                  <c:v>50</c:v>
                </c:pt>
                <c:pt idx="5">
                  <c:v>63</c:v>
                </c:pt>
                <c:pt idx="6">
                  <c:v>75</c:v>
                </c:pt>
              </c:numCache>
            </c:numRef>
          </c:yVal>
          <c:smooth val="1"/>
          <c:extLst>
            <c:ext xmlns:c16="http://schemas.microsoft.com/office/drawing/2014/chart" uri="{C3380CC4-5D6E-409C-BE32-E72D297353CC}">
              <c16:uniqueId val="{00000005-ED22-445D-A83D-0727FAB2F8CE}"/>
            </c:ext>
          </c:extLst>
        </c:ser>
        <c:dLbls>
          <c:showLegendKey val="0"/>
          <c:showVal val="0"/>
          <c:showCatName val="0"/>
          <c:showSerName val="0"/>
          <c:showPercent val="0"/>
          <c:showBubbleSize val="0"/>
        </c:dLbls>
        <c:axId val="673173247"/>
        <c:axId val="673173663"/>
        <c:extLst/>
      </c:scatterChart>
      <c:valAx>
        <c:axId val="673173247"/>
        <c:scaling>
          <c:orientation val="minMax"/>
          <c:min val="1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QN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3173663"/>
        <c:crosses val="autoZero"/>
        <c:crossBetween val="midCat"/>
      </c:valAx>
      <c:valAx>
        <c:axId val="673173663"/>
        <c:scaling>
          <c:orientation val="minMax"/>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DN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73173247"/>
        <c:crosses val="autoZero"/>
        <c:crossBetween val="midCat"/>
      </c:valAx>
      <c:spPr>
        <a:noFill/>
        <a:ln>
          <a:noFill/>
        </a:ln>
        <a:effectLst/>
      </c:spPr>
    </c:plotArea>
    <c:legend>
      <c:legendPos val="b"/>
      <c:layout>
        <c:manualLayout>
          <c:xMode val="edge"/>
          <c:yMode val="edge"/>
          <c:x val="0.23560695853197347"/>
          <c:y val="0.88526920210067483"/>
          <c:w val="0.50226269102833221"/>
          <c:h val="9.673392113683577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5.xml"/><Relationship Id="rId3" Type="http://schemas.openxmlformats.org/officeDocument/2006/relationships/image" Target="../media/image2.png"/><Relationship Id="rId7" Type="http://schemas.openxmlformats.org/officeDocument/2006/relationships/chart" Target="../charts/chart4.xml"/><Relationship Id="rId2"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chart" Target="../charts/chart3.xml"/><Relationship Id="rId5" Type="http://schemas.openxmlformats.org/officeDocument/2006/relationships/chart" Target="../charts/chart2.xml"/><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5</xdr:col>
      <xdr:colOff>28575</xdr:colOff>
      <xdr:row>27</xdr:row>
      <xdr:rowOff>19050</xdr:rowOff>
    </xdr:from>
    <xdr:to>
      <xdr:col>11</xdr:col>
      <xdr:colOff>28575</xdr:colOff>
      <xdr:row>41</xdr:row>
      <xdr:rowOff>95250</xdr:rowOff>
    </xdr:to>
    <xdr:graphicFrame macro="">
      <xdr:nvGraphicFramePr>
        <xdr:cNvPr id="2" name="Diagramm 1">
          <a:extLst>
            <a:ext uri="{FF2B5EF4-FFF2-40B4-BE49-F238E27FC236}">
              <a16:creationId xmlns:a16="http://schemas.microsoft.com/office/drawing/2014/main" id="{E3BA0701-022D-4506-A660-BBCCD385F5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13</xdr:col>
      <xdr:colOff>0</xdr:colOff>
      <xdr:row>15</xdr:row>
      <xdr:rowOff>0</xdr:rowOff>
    </xdr:from>
    <xdr:ext cx="9570884" cy="6725539"/>
    <xdr:pic>
      <xdr:nvPicPr>
        <xdr:cNvPr id="3" name="Grafik 2">
          <a:extLst>
            <a:ext uri="{FF2B5EF4-FFF2-40B4-BE49-F238E27FC236}">
              <a16:creationId xmlns:a16="http://schemas.microsoft.com/office/drawing/2014/main" id="{8B92DED9-272F-4C5B-BD9F-2FEDD18853F7}"/>
            </a:ext>
          </a:extLst>
        </xdr:cNvPr>
        <xdr:cNvPicPr>
          <a:picLocks noChangeAspect="1"/>
        </xdr:cNvPicPr>
      </xdr:nvPicPr>
      <xdr:blipFill>
        <a:blip xmlns:r="http://schemas.openxmlformats.org/officeDocument/2006/relationships" r:embed="rId2"/>
        <a:stretch>
          <a:fillRect/>
        </a:stretch>
      </xdr:blipFill>
      <xdr:spPr>
        <a:xfrm>
          <a:off x="11300460" y="2613660"/>
          <a:ext cx="9570884" cy="6725539"/>
        </a:xfrm>
        <a:prstGeom prst="rect">
          <a:avLst/>
        </a:prstGeom>
      </xdr:spPr>
    </xdr:pic>
    <xdr:clientData/>
  </xdr:oneCellAnchor>
  <xdr:oneCellAnchor>
    <xdr:from>
      <xdr:col>12</xdr:col>
      <xdr:colOff>753035</xdr:colOff>
      <xdr:row>50</xdr:row>
      <xdr:rowOff>26895</xdr:rowOff>
    </xdr:from>
    <xdr:ext cx="9717105" cy="2844278"/>
    <xdr:pic>
      <xdr:nvPicPr>
        <xdr:cNvPr id="4" name="Grafik 3">
          <a:extLst>
            <a:ext uri="{FF2B5EF4-FFF2-40B4-BE49-F238E27FC236}">
              <a16:creationId xmlns:a16="http://schemas.microsoft.com/office/drawing/2014/main" id="{A192FAC5-9A60-44B2-B4C7-B3651FD47B69}"/>
            </a:ext>
          </a:extLst>
        </xdr:cNvPr>
        <xdr:cNvPicPr>
          <a:picLocks noChangeAspect="1"/>
        </xdr:cNvPicPr>
      </xdr:nvPicPr>
      <xdr:blipFill>
        <a:blip xmlns:r="http://schemas.openxmlformats.org/officeDocument/2006/relationships" r:embed="rId3"/>
        <a:stretch>
          <a:fillRect/>
        </a:stretch>
      </xdr:blipFill>
      <xdr:spPr>
        <a:xfrm>
          <a:off x="11261015" y="9041355"/>
          <a:ext cx="9717105" cy="2844278"/>
        </a:xfrm>
        <a:prstGeom prst="rect">
          <a:avLst/>
        </a:prstGeom>
      </xdr:spPr>
    </xdr:pic>
    <xdr:clientData/>
  </xdr:oneCellAnchor>
  <xdr:twoCellAnchor editAs="oneCell">
    <xdr:from>
      <xdr:col>27</xdr:col>
      <xdr:colOff>247650</xdr:colOff>
      <xdr:row>18</xdr:row>
      <xdr:rowOff>0</xdr:rowOff>
    </xdr:from>
    <xdr:to>
      <xdr:col>40</xdr:col>
      <xdr:colOff>360636</xdr:colOff>
      <xdr:row>59</xdr:row>
      <xdr:rowOff>196</xdr:rowOff>
    </xdr:to>
    <xdr:pic>
      <xdr:nvPicPr>
        <xdr:cNvPr id="5" name="Grafik 4">
          <a:extLst>
            <a:ext uri="{FF2B5EF4-FFF2-40B4-BE49-F238E27FC236}">
              <a16:creationId xmlns:a16="http://schemas.microsoft.com/office/drawing/2014/main" id="{83C0ABE6-103A-41B4-8BF6-D4553704BF24}"/>
            </a:ext>
          </a:extLst>
        </xdr:cNvPr>
        <xdr:cNvPicPr>
          <a:picLocks noChangeAspect="1"/>
        </xdr:cNvPicPr>
      </xdr:nvPicPr>
      <xdr:blipFill>
        <a:blip xmlns:r="http://schemas.openxmlformats.org/officeDocument/2006/relationships" r:embed="rId4"/>
        <a:stretch>
          <a:fillRect/>
        </a:stretch>
      </xdr:blipFill>
      <xdr:spPr>
        <a:xfrm>
          <a:off x="22642830" y="3162300"/>
          <a:ext cx="10415226" cy="7498276"/>
        </a:xfrm>
        <a:prstGeom prst="rect">
          <a:avLst/>
        </a:prstGeom>
      </xdr:spPr>
    </xdr:pic>
    <xdr:clientData/>
  </xdr:twoCellAnchor>
  <xdr:twoCellAnchor>
    <xdr:from>
      <xdr:col>15</xdr:col>
      <xdr:colOff>651163</xdr:colOff>
      <xdr:row>32</xdr:row>
      <xdr:rowOff>138545</xdr:rowOff>
    </xdr:from>
    <xdr:to>
      <xdr:col>15</xdr:col>
      <xdr:colOff>678872</xdr:colOff>
      <xdr:row>42</xdr:row>
      <xdr:rowOff>166255</xdr:rowOff>
    </xdr:to>
    <xdr:cxnSp macro="">
      <xdr:nvCxnSpPr>
        <xdr:cNvPr id="6" name="Gerader Verbinder 5">
          <a:extLst>
            <a:ext uri="{FF2B5EF4-FFF2-40B4-BE49-F238E27FC236}">
              <a16:creationId xmlns:a16="http://schemas.microsoft.com/office/drawing/2014/main" id="{563D7FF3-48B3-4693-BD76-C93BF7F5BFEE}"/>
            </a:ext>
          </a:extLst>
        </xdr:cNvPr>
        <xdr:cNvCxnSpPr/>
      </xdr:nvCxnSpPr>
      <xdr:spPr>
        <a:xfrm flipH="1" flipV="1">
          <a:off x="13536583" y="5861165"/>
          <a:ext cx="27709" cy="185651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20</xdr:col>
      <xdr:colOff>415638</xdr:colOff>
      <xdr:row>23</xdr:row>
      <xdr:rowOff>96982</xdr:rowOff>
    </xdr:from>
    <xdr:to>
      <xdr:col>20</xdr:col>
      <xdr:colOff>429491</xdr:colOff>
      <xdr:row>43</xdr:row>
      <xdr:rowOff>-1</xdr:rowOff>
    </xdr:to>
    <xdr:cxnSp macro="">
      <xdr:nvCxnSpPr>
        <xdr:cNvPr id="7" name="Gerader Verbinder 6">
          <a:extLst>
            <a:ext uri="{FF2B5EF4-FFF2-40B4-BE49-F238E27FC236}">
              <a16:creationId xmlns:a16="http://schemas.microsoft.com/office/drawing/2014/main" id="{062695A1-DD2A-4716-BC54-275AB0C876F7}"/>
            </a:ext>
          </a:extLst>
        </xdr:cNvPr>
        <xdr:cNvCxnSpPr/>
      </xdr:nvCxnSpPr>
      <xdr:spPr>
        <a:xfrm flipV="1">
          <a:off x="17263458" y="4173682"/>
          <a:ext cx="13853" cy="3560617"/>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14</xdr:col>
      <xdr:colOff>533400</xdr:colOff>
      <xdr:row>36</xdr:row>
      <xdr:rowOff>2660</xdr:rowOff>
    </xdr:from>
    <xdr:to>
      <xdr:col>16</xdr:col>
      <xdr:colOff>27710</xdr:colOff>
      <xdr:row>36</xdr:row>
      <xdr:rowOff>5862</xdr:rowOff>
    </xdr:to>
    <xdr:cxnSp macro="">
      <xdr:nvCxnSpPr>
        <xdr:cNvPr id="8" name="Gerader Verbinder 7">
          <a:extLst>
            <a:ext uri="{FF2B5EF4-FFF2-40B4-BE49-F238E27FC236}">
              <a16:creationId xmlns:a16="http://schemas.microsoft.com/office/drawing/2014/main" id="{5153738F-4BEA-4557-85EB-A59C4235CC4B}"/>
            </a:ext>
          </a:extLst>
        </xdr:cNvPr>
        <xdr:cNvCxnSpPr/>
      </xdr:nvCxnSpPr>
      <xdr:spPr>
        <a:xfrm flipH="1">
          <a:off x="12626340" y="6456800"/>
          <a:ext cx="1079270" cy="320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515810</xdr:colOff>
      <xdr:row>37</xdr:row>
      <xdr:rowOff>31970</xdr:rowOff>
    </xdr:from>
    <xdr:to>
      <xdr:col>16</xdr:col>
      <xdr:colOff>10120</xdr:colOff>
      <xdr:row>37</xdr:row>
      <xdr:rowOff>35172</xdr:rowOff>
    </xdr:to>
    <xdr:cxnSp macro="">
      <xdr:nvCxnSpPr>
        <xdr:cNvPr id="9" name="Gerader Verbinder 8">
          <a:extLst>
            <a:ext uri="{FF2B5EF4-FFF2-40B4-BE49-F238E27FC236}">
              <a16:creationId xmlns:a16="http://schemas.microsoft.com/office/drawing/2014/main" id="{3219D7F4-2573-479B-9755-00035FD62E0B}"/>
            </a:ext>
          </a:extLst>
        </xdr:cNvPr>
        <xdr:cNvCxnSpPr/>
      </xdr:nvCxnSpPr>
      <xdr:spPr>
        <a:xfrm flipH="1">
          <a:off x="12608750" y="6668990"/>
          <a:ext cx="1079270" cy="320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545111</xdr:colOff>
      <xdr:row>39</xdr:row>
      <xdr:rowOff>14404</xdr:rowOff>
    </xdr:from>
    <xdr:to>
      <xdr:col>16</xdr:col>
      <xdr:colOff>39421</xdr:colOff>
      <xdr:row>39</xdr:row>
      <xdr:rowOff>17606</xdr:rowOff>
    </xdr:to>
    <xdr:cxnSp macro="">
      <xdr:nvCxnSpPr>
        <xdr:cNvPr id="10" name="Gerader Verbinder 9">
          <a:extLst>
            <a:ext uri="{FF2B5EF4-FFF2-40B4-BE49-F238E27FC236}">
              <a16:creationId xmlns:a16="http://schemas.microsoft.com/office/drawing/2014/main" id="{F457F376-511E-408E-A7E3-8106683D0C6A}"/>
            </a:ext>
          </a:extLst>
        </xdr:cNvPr>
        <xdr:cNvCxnSpPr/>
      </xdr:nvCxnSpPr>
      <xdr:spPr>
        <a:xfrm flipH="1">
          <a:off x="12638051" y="7017184"/>
          <a:ext cx="1079270" cy="320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545104</xdr:colOff>
      <xdr:row>39</xdr:row>
      <xdr:rowOff>149218</xdr:rowOff>
    </xdr:from>
    <xdr:to>
      <xdr:col>16</xdr:col>
      <xdr:colOff>39414</xdr:colOff>
      <xdr:row>39</xdr:row>
      <xdr:rowOff>152420</xdr:rowOff>
    </xdr:to>
    <xdr:cxnSp macro="">
      <xdr:nvCxnSpPr>
        <xdr:cNvPr id="11" name="Gerader Verbinder 10">
          <a:extLst>
            <a:ext uri="{FF2B5EF4-FFF2-40B4-BE49-F238E27FC236}">
              <a16:creationId xmlns:a16="http://schemas.microsoft.com/office/drawing/2014/main" id="{45294DBB-09AB-4A51-B9AF-9FE7479D3703}"/>
            </a:ext>
          </a:extLst>
        </xdr:cNvPr>
        <xdr:cNvCxnSpPr/>
      </xdr:nvCxnSpPr>
      <xdr:spPr>
        <a:xfrm flipH="1">
          <a:off x="12638044" y="7151998"/>
          <a:ext cx="1079270" cy="320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521091</xdr:colOff>
      <xdr:row>24</xdr:row>
      <xdr:rowOff>44548</xdr:rowOff>
    </xdr:from>
    <xdr:to>
      <xdr:col>20</xdr:col>
      <xdr:colOff>480060</xdr:colOff>
      <xdr:row>24</xdr:row>
      <xdr:rowOff>45720</xdr:rowOff>
    </xdr:to>
    <xdr:cxnSp macro="">
      <xdr:nvCxnSpPr>
        <xdr:cNvPr id="12" name="Gerader Verbinder 11">
          <a:extLst>
            <a:ext uri="{FF2B5EF4-FFF2-40B4-BE49-F238E27FC236}">
              <a16:creationId xmlns:a16="http://schemas.microsoft.com/office/drawing/2014/main" id="{A57E01E4-9A69-47E4-8A65-3A88D1EA4E27}"/>
            </a:ext>
          </a:extLst>
        </xdr:cNvPr>
        <xdr:cNvCxnSpPr/>
      </xdr:nvCxnSpPr>
      <xdr:spPr>
        <a:xfrm flipH="1" flipV="1">
          <a:off x="12614031" y="4304128"/>
          <a:ext cx="4713849" cy="1172"/>
        </a:xfrm>
        <a:prstGeom prst="line">
          <a:avLst/>
        </a:prstGeom>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543951</xdr:colOff>
      <xdr:row>27</xdr:row>
      <xdr:rowOff>128368</xdr:rowOff>
    </xdr:from>
    <xdr:to>
      <xdr:col>20</xdr:col>
      <xdr:colOff>502920</xdr:colOff>
      <xdr:row>27</xdr:row>
      <xdr:rowOff>129540</xdr:rowOff>
    </xdr:to>
    <xdr:cxnSp macro="">
      <xdr:nvCxnSpPr>
        <xdr:cNvPr id="13" name="Gerader Verbinder 12">
          <a:extLst>
            <a:ext uri="{FF2B5EF4-FFF2-40B4-BE49-F238E27FC236}">
              <a16:creationId xmlns:a16="http://schemas.microsoft.com/office/drawing/2014/main" id="{525F908C-BF6B-4222-979C-399851D01578}"/>
            </a:ext>
          </a:extLst>
        </xdr:cNvPr>
        <xdr:cNvCxnSpPr/>
      </xdr:nvCxnSpPr>
      <xdr:spPr>
        <a:xfrm flipH="1" flipV="1">
          <a:off x="12636891" y="4936588"/>
          <a:ext cx="4713849" cy="1172"/>
        </a:xfrm>
        <a:prstGeom prst="line">
          <a:avLst/>
        </a:prstGeom>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543951</xdr:colOff>
      <xdr:row>32</xdr:row>
      <xdr:rowOff>44548</xdr:rowOff>
    </xdr:from>
    <xdr:to>
      <xdr:col>20</xdr:col>
      <xdr:colOff>502920</xdr:colOff>
      <xdr:row>32</xdr:row>
      <xdr:rowOff>45720</xdr:rowOff>
    </xdr:to>
    <xdr:cxnSp macro="">
      <xdr:nvCxnSpPr>
        <xdr:cNvPr id="14" name="Gerader Verbinder 13">
          <a:extLst>
            <a:ext uri="{FF2B5EF4-FFF2-40B4-BE49-F238E27FC236}">
              <a16:creationId xmlns:a16="http://schemas.microsoft.com/office/drawing/2014/main" id="{7A5157DE-60BD-421B-BBE4-634FDE63F28D}"/>
            </a:ext>
          </a:extLst>
        </xdr:cNvPr>
        <xdr:cNvCxnSpPr/>
      </xdr:nvCxnSpPr>
      <xdr:spPr>
        <a:xfrm flipH="1" flipV="1">
          <a:off x="12636891" y="5767168"/>
          <a:ext cx="4713849" cy="1172"/>
        </a:xfrm>
        <a:prstGeom prst="line">
          <a:avLst/>
        </a:prstGeom>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543951</xdr:colOff>
      <xdr:row>34</xdr:row>
      <xdr:rowOff>44548</xdr:rowOff>
    </xdr:from>
    <xdr:to>
      <xdr:col>20</xdr:col>
      <xdr:colOff>502920</xdr:colOff>
      <xdr:row>34</xdr:row>
      <xdr:rowOff>45720</xdr:rowOff>
    </xdr:to>
    <xdr:cxnSp macro="">
      <xdr:nvCxnSpPr>
        <xdr:cNvPr id="15" name="Gerader Verbinder 14">
          <a:extLst>
            <a:ext uri="{FF2B5EF4-FFF2-40B4-BE49-F238E27FC236}">
              <a16:creationId xmlns:a16="http://schemas.microsoft.com/office/drawing/2014/main" id="{66F3397C-90F8-4445-8651-B3CF52961F0B}"/>
            </a:ext>
          </a:extLst>
        </xdr:cNvPr>
        <xdr:cNvCxnSpPr/>
      </xdr:nvCxnSpPr>
      <xdr:spPr>
        <a:xfrm flipH="1" flipV="1">
          <a:off x="12636891" y="6132928"/>
          <a:ext cx="4713849" cy="1172"/>
        </a:xfrm>
        <a:prstGeom prst="line">
          <a:avLst/>
        </a:prstGeom>
      </xdr:spPr>
      <xdr:style>
        <a:lnRef idx="1">
          <a:schemeClr val="accent6"/>
        </a:lnRef>
        <a:fillRef idx="0">
          <a:schemeClr val="accent6"/>
        </a:fillRef>
        <a:effectRef idx="0">
          <a:schemeClr val="accent6"/>
        </a:effectRef>
        <a:fontRef idx="minor">
          <a:schemeClr val="tx1"/>
        </a:fontRef>
      </xdr:style>
    </xdr:cxnSp>
    <xdr:clientData/>
  </xdr:twoCellAnchor>
  <xdr:twoCellAnchor>
    <xdr:from>
      <xdr:col>28</xdr:col>
      <xdr:colOff>790697</xdr:colOff>
      <xdr:row>81</xdr:row>
      <xdr:rowOff>0</xdr:rowOff>
    </xdr:from>
    <xdr:to>
      <xdr:col>38</xdr:col>
      <xdr:colOff>22244</xdr:colOff>
      <xdr:row>103</xdr:row>
      <xdr:rowOff>152399</xdr:rowOff>
    </xdr:to>
    <xdr:graphicFrame macro="">
      <xdr:nvGraphicFramePr>
        <xdr:cNvPr id="16" name="Diagramm 15">
          <a:extLst>
            <a:ext uri="{FF2B5EF4-FFF2-40B4-BE49-F238E27FC236}">
              <a16:creationId xmlns:a16="http://schemas.microsoft.com/office/drawing/2014/main" id="{0B65B668-653D-42F2-BFE8-CE6983941D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29</xdr:col>
      <xdr:colOff>0</xdr:colOff>
      <xdr:row>106</xdr:row>
      <xdr:rowOff>0</xdr:rowOff>
    </xdr:from>
    <xdr:to>
      <xdr:col>38</xdr:col>
      <xdr:colOff>26204</xdr:colOff>
      <xdr:row>128</xdr:row>
      <xdr:rowOff>152399</xdr:rowOff>
    </xdr:to>
    <xdr:graphicFrame macro="">
      <xdr:nvGraphicFramePr>
        <xdr:cNvPr id="17" name="Diagramm 16">
          <a:extLst>
            <a:ext uri="{FF2B5EF4-FFF2-40B4-BE49-F238E27FC236}">
              <a16:creationId xmlns:a16="http://schemas.microsoft.com/office/drawing/2014/main" id="{44CABA4D-E436-46FB-B9D1-6DEAEBAC0C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29</xdr:col>
      <xdr:colOff>0</xdr:colOff>
      <xdr:row>131</xdr:row>
      <xdr:rowOff>0</xdr:rowOff>
    </xdr:from>
    <xdr:to>
      <xdr:col>38</xdr:col>
      <xdr:colOff>26204</xdr:colOff>
      <xdr:row>153</xdr:row>
      <xdr:rowOff>152399</xdr:rowOff>
    </xdr:to>
    <xdr:graphicFrame macro="">
      <xdr:nvGraphicFramePr>
        <xdr:cNvPr id="18" name="Diagramm 17">
          <a:extLst>
            <a:ext uri="{FF2B5EF4-FFF2-40B4-BE49-F238E27FC236}">
              <a16:creationId xmlns:a16="http://schemas.microsoft.com/office/drawing/2014/main" id="{42713726-92A7-4861-8F18-63BDBD8344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29</xdr:col>
      <xdr:colOff>0</xdr:colOff>
      <xdr:row>156</xdr:row>
      <xdr:rowOff>0</xdr:rowOff>
    </xdr:from>
    <xdr:to>
      <xdr:col>38</xdr:col>
      <xdr:colOff>26204</xdr:colOff>
      <xdr:row>178</xdr:row>
      <xdr:rowOff>152399</xdr:rowOff>
    </xdr:to>
    <xdr:graphicFrame macro="">
      <xdr:nvGraphicFramePr>
        <xdr:cNvPr id="19" name="Diagramm 18">
          <a:extLst>
            <a:ext uri="{FF2B5EF4-FFF2-40B4-BE49-F238E27FC236}">
              <a16:creationId xmlns:a16="http://schemas.microsoft.com/office/drawing/2014/main" id="{296EB169-5EAD-4E00-9B8A-E4AEFE7909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wi.sharepoint.com/sites/A207634-project/Shared%20Documents/70-WorkSubmitted/20-Calculations/TransmissionPiping5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wi.sharepoint.com/Users/MSHF/Desktop/SI-20-06-HyChain-2-Import-Model-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peline Transport"/>
      <sheetName val="Compare"/>
      <sheetName val="KeyLPG"/>
      <sheetName val="KeyTOLU"/>
      <sheetName val="TOLU"/>
      <sheetName val="KeyDME"/>
      <sheetName val="DMEs"/>
      <sheetName val="KeyNH3"/>
      <sheetName val="NH3s"/>
      <sheetName val="KeyH2org"/>
      <sheetName val="KeyH2 140org"/>
      <sheetName val="H2optRes"/>
      <sheetName val="KeyH2 140"/>
      <sheetName val="KeyH2 70"/>
      <sheetName val="Other H2"/>
      <sheetName val="H2sOrg"/>
      <sheetName val="H2s 140"/>
      <sheetName val="PipeCost"/>
      <sheetName val="IsoVent"/>
      <sheetName val="ValveCost"/>
      <sheetName val="Schd"/>
      <sheetName val="Pipeline Transport (2)"/>
      <sheetName val="H2 pipe (2)"/>
    </sheetNames>
    <sheetDataSet>
      <sheetData sheetId="0"/>
      <sheetData sheetId="1"/>
      <sheetData sheetId="2"/>
      <sheetData sheetId="3">
        <row r="3">
          <cell r="D3" t="str">
            <v>Toluene</v>
          </cell>
        </row>
      </sheetData>
      <sheetData sheetId="4"/>
      <sheetData sheetId="5"/>
      <sheetData sheetId="6"/>
      <sheetData sheetId="7">
        <row r="34">
          <cell r="D34">
            <v>7.45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Input"/>
      <sheetName val="Country_results_pivot"/>
      <sheetName val="Electricity"/>
      <sheetName val="HV_DC_Grid"/>
      <sheetName val="Pipeline"/>
      <sheetName val="Carriers"/>
      <sheetName val="Shipping"/>
      <sheetName val="Storage"/>
      <sheetName val="H2_retrieval"/>
      <sheetName val="Country_details"/>
      <sheetName val="Country_results"/>
      <sheetName val="Carrier_properties"/>
      <sheetName val="Sources"/>
      <sheetName val="Solar_data"/>
      <sheetName val="Onshore_wind_data"/>
      <sheetName val="Offshore_wind_data"/>
    </sheetNames>
    <sheetDataSet>
      <sheetData sheetId="0" refreshError="1"/>
      <sheetData sheetId="1">
        <row r="7">
          <cell r="B7">
            <v>1.1599999999999999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8C3BA-9423-41CC-B915-5A5E1ACC7CB8}">
  <sheetPr>
    <tabColor theme="9" tint="0.39997558519241921"/>
  </sheetPr>
  <dimension ref="A1:P101"/>
  <sheetViews>
    <sheetView topLeftCell="A31" zoomScale="115" zoomScaleNormal="115" workbookViewId="0">
      <selection activeCell="E37" sqref="E37"/>
    </sheetView>
  </sheetViews>
  <sheetFormatPr baseColWidth="10" defaultRowHeight="14.5"/>
  <cols>
    <col min="2" max="2" width="35.54296875" customWidth="1"/>
    <col min="4" max="4" width="17.90625" customWidth="1"/>
    <col min="8" max="8" width="13.08984375" customWidth="1"/>
  </cols>
  <sheetData>
    <row r="1" spans="1:16">
      <c r="A1" s="95"/>
    </row>
    <row r="2" spans="1:16" ht="15" thickBot="1"/>
    <row r="3" spans="1:16">
      <c r="B3" s="124" t="s">
        <v>14</v>
      </c>
      <c r="C3" s="125"/>
      <c r="D3" s="125"/>
      <c r="E3" s="125"/>
      <c r="F3" s="155" t="s">
        <v>129</v>
      </c>
      <c r="G3" s="126"/>
      <c r="H3" s="126"/>
      <c r="I3" s="127"/>
    </row>
    <row r="4" spans="1:16" ht="15" thickBot="1">
      <c r="B4" s="156" t="s">
        <v>128</v>
      </c>
      <c r="C4" s="157"/>
      <c r="D4" s="157"/>
      <c r="E4" s="157"/>
      <c r="F4" s="158" t="s">
        <v>127</v>
      </c>
      <c r="G4" s="159"/>
      <c r="H4" s="160"/>
      <c r="I4" s="161"/>
    </row>
    <row r="5" spans="1:16">
      <c r="B5" s="273" t="s">
        <v>15</v>
      </c>
      <c r="C5" s="96"/>
      <c r="D5" s="96"/>
      <c r="E5" s="96"/>
      <c r="F5" s="275" t="s">
        <v>133</v>
      </c>
      <c r="G5" s="275" t="s">
        <v>134</v>
      </c>
      <c r="H5" s="277" t="s">
        <v>18</v>
      </c>
      <c r="I5" s="277" t="s">
        <v>19</v>
      </c>
    </row>
    <row r="6" spans="1:16" ht="15" thickBot="1">
      <c r="B6" s="274"/>
      <c r="C6" s="97"/>
      <c r="D6" s="97"/>
      <c r="E6" s="97"/>
      <c r="F6" s="276"/>
      <c r="G6" s="276"/>
      <c r="H6" s="278"/>
      <c r="I6" s="278"/>
    </row>
    <row r="7" spans="1:16" ht="15" thickBot="1">
      <c r="B7" s="98" t="s">
        <v>130</v>
      </c>
      <c r="C7" s="99" t="s">
        <v>122</v>
      </c>
      <c r="D7" s="100" t="s">
        <v>61</v>
      </c>
      <c r="E7" s="121" t="e">
        <f>#REF!</f>
        <v>#REF!</v>
      </c>
      <c r="F7" s="122" t="e">
        <f>#REF!</f>
        <v>#REF!</v>
      </c>
      <c r="G7" s="122" t="e">
        <f>#REF!</f>
        <v>#REF!</v>
      </c>
      <c r="H7" s="130" t="e">
        <f>#REF!</f>
        <v>#REF!</v>
      </c>
      <c r="I7" s="130" t="e">
        <f>#REF!</f>
        <v>#REF!</v>
      </c>
    </row>
    <row r="8" spans="1:16" ht="15" thickBot="1">
      <c r="B8" s="98" t="s">
        <v>131</v>
      </c>
      <c r="C8" s="99" t="s">
        <v>122</v>
      </c>
      <c r="D8" s="100" t="s">
        <v>61</v>
      </c>
      <c r="E8" s="121" t="e">
        <f>#REF!</f>
        <v>#REF!</v>
      </c>
      <c r="F8" s="122" t="e">
        <f>#REF!</f>
        <v>#REF!</v>
      </c>
      <c r="G8" s="122" t="e">
        <f>#REF!</f>
        <v>#REF!</v>
      </c>
      <c r="H8" s="130" t="e">
        <f>#REF!</f>
        <v>#REF!</v>
      </c>
      <c r="I8" s="130" t="e">
        <f>#REF!</f>
        <v>#REF!</v>
      </c>
    </row>
    <row r="9" spans="1:16" ht="25.5" thickBot="1">
      <c r="B9" s="98" t="s">
        <v>132</v>
      </c>
      <c r="C9" s="99" t="s">
        <v>122</v>
      </c>
      <c r="D9" s="100" t="s">
        <v>61</v>
      </c>
      <c r="E9" s="121" t="e">
        <f>#REF!</f>
        <v>#REF!</v>
      </c>
      <c r="F9" s="122" t="e">
        <f>#REF!</f>
        <v>#REF!</v>
      </c>
      <c r="G9" s="122" t="e">
        <f>#REF!</f>
        <v>#REF!</v>
      </c>
      <c r="H9" s="130" t="e">
        <f>#REF!</f>
        <v>#REF!</v>
      </c>
      <c r="I9" s="130" t="e">
        <f>#REF!</f>
        <v>#REF!</v>
      </c>
    </row>
    <row r="10" spans="1:16" ht="15" thickBot="1">
      <c r="B10" s="98" t="s">
        <v>27</v>
      </c>
      <c r="C10" s="99" t="s">
        <v>122</v>
      </c>
      <c r="D10" s="100" t="s">
        <v>124</v>
      </c>
      <c r="E10" s="121" t="e">
        <f>#REF!</f>
        <v>#REF!</v>
      </c>
      <c r="F10" s="122" t="e">
        <f>#REF!</f>
        <v>#REF!</v>
      </c>
      <c r="G10" s="122" t="e">
        <f>#REF!</f>
        <v>#REF!</v>
      </c>
      <c r="H10" s="130" t="e">
        <f>#REF!</f>
        <v>#REF!</v>
      </c>
      <c r="I10" s="130" t="e">
        <f>#REF!</f>
        <v>#REF!</v>
      </c>
    </row>
    <row r="11" spans="1:16" ht="15" thickBot="1">
      <c r="B11" s="98" t="s">
        <v>135</v>
      </c>
      <c r="C11" s="99" t="s">
        <v>122</v>
      </c>
      <c r="D11" s="100" t="s">
        <v>123</v>
      </c>
      <c r="E11" s="121" t="e">
        <f>#REF!</f>
        <v>#REF!</v>
      </c>
      <c r="F11" s="122" t="e">
        <f>#REF!</f>
        <v>#REF!</v>
      </c>
      <c r="G11" s="122" t="e">
        <f>#REF!</f>
        <v>#REF!</v>
      </c>
      <c r="H11" s="130" t="e">
        <f>#REF!</f>
        <v>#REF!</v>
      </c>
      <c r="I11" s="130" t="e">
        <f>#REF!</f>
        <v>#REF!</v>
      </c>
    </row>
    <row r="12" spans="1:16" ht="15" thickBot="1">
      <c r="B12" s="98" t="s">
        <v>136</v>
      </c>
      <c r="C12" s="99" t="s">
        <v>122</v>
      </c>
      <c r="D12" s="100" t="s">
        <v>123</v>
      </c>
      <c r="E12" s="121" t="e">
        <f>#REF!</f>
        <v>#REF!</v>
      </c>
      <c r="F12" s="122" t="e">
        <f>#REF!</f>
        <v>#REF!</v>
      </c>
      <c r="G12" s="122" t="e">
        <f>#REF!</f>
        <v>#REF!</v>
      </c>
      <c r="H12" s="130" t="e">
        <f>#REF!</f>
        <v>#REF!</v>
      </c>
      <c r="I12" s="130" t="e">
        <f>#REF!</f>
        <v>#REF!</v>
      </c>
    </row>
    <row r="13" spans="1:16" ht="15" thickBot="1">
      <c r="B13" s="98" t="s">
        <v>137</v>
      </c>
      <c r="C13" s="99" t="s">
        <v>122</v>
      </c>
      <c r="D13" s="100" t="s">
        <v>124</v>
      </c>
      <c r="E13" s="121" t="e">
        <f>#REF!</f>
        <v>#REF!</v>
      </c>
      <c r="F13" s="122" t="e">
        <f>#REF!</f>
        <v>#REF!</v>
      </c>
      <c r="G13" s="122" t="e">
        <f>#REF!</f>
        <v>#REF!</v>
      </c>
      <c r="H13" s="130" t="e">
        <f>#REF!</f>
        <v>#REF!</v>
      </c>
      <c r="I13" s="130" t="e">
        <f>#REF!</f>
        <v>#REF!</v>
      </c>
    </row>
    <row r="14" spans="1:16" ht="15" thickBot="1">
      <c r="B14" s="101" t="s">
        <v>22</v>
      </c>
      <c r="C14" s="102"/>
      <c r="D14" s="102"/>
      <c r="E14" s="103"/>
      <c r="F14" s="104"/>
      <c r="G14" s="104"/>
      <c r="H14" s="104"/>
      <c r="I14" s="105"/>
    </row>
    <row r="15" spans="1:16" ht="15" thickBot="1">
      <c r="B15" s="123" t="s">
        <v>165</v>
      </c>
      <c r="C15" s="106">
        <v>2020</v>
      </c>
      <c r="D15" s="106" t="s">
        <v>140</v>
      </c>
      <c r="E15" s="131" t="e">
        <f>D2DK*#REF!</f>
        <v>#REF!</v>
      </c>
      <c r="F15" s="132" t="s">
        <v>160</v>
      </c>
      <c r="G15" s="132" t="s">
        <v>160</v>
      </c>
      <c r="H15" s="130" t="e">
        <f>#REF!</f>
        <v>#REF!</v>
      </c>
      <c r="I15" s="130" t="e">
        <f>#REF!</f>
        <v>#REF!</v>
      </c>
      <c r="J15" s="140" t="s">
        <v>125</v>
      </c>
      <c r="N15" t="s">
        <v>173</v>
      </c>
      <c r="O15" s="108" t="s">
        <v>174</v>
      </c>
      <c r="P15" s="108"/>
    </row>
    <row r="16" spans="1:16" ht="15" thickBot="1">
      <c r="B16" s="123" t="s">
        <v>141</v>
      </c>
      <c r="C16" s="106">
        <v>2020</v>
      </c>
      <c r="D16" s="106" t="s">
        <v>139</v>
      </c>
      <c r="E16" s="131" t="e">
        <f>D2DK*#REF!</f>
        <v>#REF!</v>
      </c>
      <c r="F16" s="132" t="s">
        <v>160</v>
      </c>
      <c r="G16" s="132" t="s">
        <v>160</v>
      </c>
      <c r="H16" s="130" t="e">
        <f>#REF!</f>
        <v>#REF!</v>
      </c>
      <c r="I16" s="130" t="e">
        <f>#REF!</f>
        <v>#REF!</v>
      </c>
      <c r="J16" s="140" t="s">
        <v>125</v>
      </c>
      <c r="L16">
        <v>15</v>
      </c>
      <c r="M16" t="s">
        <v>97</v>
      </c>
    </row>
    <row r="17" spans="2:16" ht="15" thickBot="1">
      <c r="B17" s="123" t="s">
        <v>142</v>
      </c>
      <c r="C17" s="106">
        <v>2020</v>
      </c>
      <c r="D17" s="106" t="s">
        <v>139</v>
      </c>
      <c r="E17" s="131" t="e">
        <f>D2DK*#REF!</f>
        <v>#REF!</v>
      </c>
      <c r="F17" s="132" t="s">
        <v>160</v>
      </c>
      <c r="G17" s="132" t="s">
        <v>160</v>
      </c>
      <c r="H17" s="130" t="e">
        <f>#REF!</f>
        <v>#REF!</v>
      </c>
      <c r="I17" s="130" t="e">
        <f>#REF!</f>
        <v>#REF!</v>
      </c>
      <c r="J17" s="140" t="s">
        <v>125</v>
      </c>
    </row>
    <row r="18" spans="2:16" ht="15" thickBot="1">
      <c r="B18" s="123" t="s">
        <v>143</v>
      </c>
      <c r="C18" s="106">
        <v>2020</v>
      </c>
      <c r="D18" s="106" t="s">
        <v>139</v>
      </c>
      <c r="E18" s="131" t="e">
        <f>D2DK*#REF!</f>
        <v>#REF!</v>
      </c>
      <c r="F18" s="132" t="s">
        <v>160</v>
      </c>
      <c r="G18" s="132" t="s">
        <v>160</v>
      </c>
      <c r="H18" s="130" t="e">
        <f>#REF!</f>
        <v>#REF!</v>
      </c>
      <c r="I18" s="130" t="e">
        <f>#REF!</f>
        <v>#REF!</v>
      </c>
      <c r="J18" s="140" t="s">
        <v>125</v>
      </c>
    </row>
    <row r="19" spans="2:16" ht="15" thickBot="1">
      <c r="B19" s="123" t="s">
        <v>144</v>
      </c>
      <c r="C19" s="106">
        <v>2020</v>
      </c>
      <c r="D19" s="106" t="s">
        <v>139</v>
      </c>
      <c r="E19" s="131" t="e">
        <f>#REF!</f>
        <v>#REF!</v>
      </c>
      <c r="F19" s="132" t="e">
        <f>#REF!</f>
        <v>#REF!</v>
      </c>
      <c r="G19" s="132" t="e">
        <f>#REF!</f>
        <v>#REF!</v>
      </c>
      <c r="H19" s="130" t="e">
        <f>#REF!</f>
        <v>#REF!</v>
      </c>
      <c r="I19" s="130" t="e">
        <f>#REF!</f>
        <v>#REF!</v>
      </c>
      <c r="J19" s="107"/>
      <c r="O19" s="109"/>
      <c r="P19" s="109"/>
    </row>
    <row r="20" spans="2:16" ht="15" thickBot="1">
      <c r="B20" s="123" t="s">
        <v>145</v>
      </c>
      <c r="C20" s="106">
        <v>2020</v>
      </c>
      <c r="D20" s="106" t="s">
        <v>138</v>
      </c>
      <c r="E20" s="138" t="e">
        <f>#REF!</f>
        <v>#REF!</v>
      </c>
      <c r="F20" s="132" t="s">
        <v>160</v>
      </c>
      <c r="G20" s="132" t="s">
        <v>160</v>
      </c>
      <c r="H20" s="141" t="e">
        <f>#REF!</f>
        <v>#REF!</v>
      </c>
      <c r="I20" s="154" t="s">
        <v>162</v>
      </c>
      <c r="J20" s="107" t="s">
        <v>125</v>
      </c>
      <c r="O20" s="110"/>
      <c r="P20" s="110"/>
    </row>
    <row r="21" spans="2:16" ht="15" thickBot="1">
      <c r="B21" s="123" t="s">
        <v>171</v>
      </c>
      <c r="C21" s="106">
        <v>2020</v>
      </c>
      <c r="D21" s="106" t="s">
        <v>138</v>
      </c>
      <c r="E21" s="138" t="e">
        <f>#REF!</f>
        <v>#REF!</v>
      </c>
      <c r="F21" s="132" t="s">
        <v>160</v>
      </c>
      <c r="G21" s="132" t="s">
        <v>160</v>
      </c>
      <c r="H21" s="141" t="e">
        <f>#REF!</f>
        <v>#REF!</v>
      </c>
      <c r="I21" s="154" t="s">
        <v>162</v>
      </c>
      <c r="J21" s="107" t="s">
        <v>125</v>
      </c>
      <c r="O21" s="110"/>
      <c r="P21" s="110"/>
    </row>
    <row r="22" spans="2:16" ht="15" thickBot="1">
      <c r="B22" s="123" t="s">
        <v>146</v>
      </c>
      <c r="C22" s="106">
        <v>2020</v>
      </c>
      <c r="D22" s="106" t="s">
        <v>138</v>
      </c>
      <c r="E22" s="138" t="e">
        <f>#REF!</f>
        <v>#REF!</v>
      </c>
      <c r="F22" s="132" t="s">
        <v>160</v>
      </c>
      <c r="G22" s="132" t="s">
        <v>160</v>
      </c>
      <c r="H22" s="141" t="e">
        <f>#REF!</f>
        <v>#REF!</v>
      </c>
      <c r="I22" s="154" t="s">
        <v>162</v>
      </c>
      <c r="J22" s="107" t="s">
        <v>125</v>
      </c>
      <c r="O22" s="110"/>
      <c r="P22" s="110"/>
    </row>
    <row r="23" spans="2:16" ht="15" thickBot="1">
      <c r="B23" s="123" t="s">
        <v>147</v>
      </c>
      <c r="C23" s="106">
        <v>2020</v>
      </c>
      <c r="D23" s="106" t="s">
        <v>138</v>
      </c>
      <c r="E23" s="138" t="e">
        <f>#REF!</f>
        <v>#REF!</v>
      </c>
      <c r="F23" s="132" t="s">
        <v>160</v>
      </c>
      <c r="G23" s="132" t="s">
        <v>160</v>
      </c>
      <c r="H23" s="141" t="e">
        <f>#REF!</f>
        <v>#REF!</v>
      </c>
      <c r="I23" s="154" t="s">
        <v>162</v>
      </c>
      <c r="J23" s="107" t="s">
        <v>125</v>
      </c>
      <c r="O23" s="110"/>
      <c r="P23" s="110"/>
    </row>
    <row r="24" spans="2:16" ht="15" thickBot="1">
      <c r="B24" s="123" t="s">
        <v>149</v>
      </c>
      <c r="C24" s="106">
        <v>2020</v>
      </c>
      <c r="D24" s="106" t="s">
        <v>138</v>
      </c>
      <c r="E24" s="138" t="e">
        <f>#REF!</f>
        <v>#REF!</v>
      </c>
      <c r="F24" s="132" t="s">
        <v>160</v>
      </c>
      <c r="G24" s="132" t="s">
        <v>160</v>
      </c>
      <c r="H24" s="141" t="e">
        <f>#REF!</f>
        <v>#REF!</v>
      </c>
      <c r="I24" s="154" t="s">
        <v>162</v>
      </c>
      <c r="J24" s="107" t="s">
        <v>125</v>
      </c>
      <c r="O24" s="110"/>
      <c r="P24" s="110"/>
    </row>
    <row r="25" spans="2:16" ht="15" thickBot="1">
      <c r="B25" s="123" t="s">
        <v>148</v>
      </c>
      <c r="C25" s="106">
        <v>2020</v>
      </c>
      <c r="D25" s="106" t="s">
        <v>138</v>
      </c>
      <c r="E25" s="138" t="e">
        <f>#REF!</f>
        <v>#REF!</v>
      </c>
      <c r="F25" s="132" t="s">
        <v>160</v>
      </c>
      <c r="G25" s="132" t="s">
        <v>160</v>
      </c>
      <c r="H25" s="141" t="e">
        <f>#REF!</f>
        <v>#REF!</v>
      </c>
      <c r="I25" s="154" t="s">
        <v>162</v>
      </c>
      <c r="J25" s="107" t="s">
        <v>125</v>
      </c>
      <c r="O25" s="110"/>
      <c r="P25" s="110"/>
    </row>
    <row r="26" spans="2:16" ht="15" thickBot="1">
      <c r="B26" s="123" t="s">
        <v>150</v>
      </c>
      <c r="C26" s="106">
        <v>2020</v>
      </c>
      <c r="D26" s="106" t="s">
        <v>138</v>
      </c>
      <c r="E26" s="131" t="e">
        <f>#REF!</f>
        <v>#REF!</v>
      </c>
      <c r="F26" s="132" t="e">
        <f>#REF!</f>
        <v>#REF!</v>
      </c>
      <c r="G26" s="132" t="e">
        <f>#REF!</f>
        <v>#REF!</v>
      </c>
      <c r="H26" s="130" t="e">
        <f>#REF!</f>
        <v>#REF!</v>
      </c>
      <c r="I26" s="130" t="e">
        <f>#REF!</f>
        <v>#REF!</v>
      </c>
      <c r="J26" s="107"/>
      <c r="O26" s="110"/>
      <c r="P26" s="110"/>
    </row>
    <row r="27" spans="2:16" ht="15" thickBot="1">
      <c r="B27" s="123" t="s">
        <v>152</v>
      </c>
      <c r="C27" s="106">
        <v>2020</v>
      </c>
      <c r="D27" s="106" t="s">
        <v>151</v>
      </c>
      <c r="E27" s="131" t="e">
        <f>#REF!</f>
        <v>#REF!</v>
      </c>
      <c r="F27" s="132" t="e">
        <f>#REF!</f>
        <v>#REF!</v>
      </c>
      <c r="G27" s="132" t="e">
        <f>#REF!</f>
        <v>#REF!</v>
      </c>
      <c r="H27" s="130" t="e">
        <f>#REF!</f>
        <v>#REF!</v>
      </c>
      <c r="I27" s="130" t="e">
        <f>#REF!</f>
        <v>#REF!</v>
      </c>
      <c r="J27" s="107"/>
      <c r="O27" s="110"/>
      <c r="P27" s="110"/>
    </row>
    <row r="28" spans="2:16" ht="15" thickBot="1">
      <c r="B28" s="123" t="s">
        <v>153</v>
      </c>
      <c r="C28" s="106">
        <v>2020</v>
      </c>
      <c r="D28" s="106" t="s">
        <v>151</v>
      </c>
      <c r="E28" s="131" t="e">
        <f>D2DK*#REF!</f>
        <v>#REF!</v>
      </c>
      <c r="F28" s="136" t="e">
        <f>D2DK*#REF!</f>
        <v>#REF!</v>
      </c>
      <c r="G28" s="136" t="e">
        <f>D2DK*#REF!</f>
        <v>#REF!</v>
      </c>
      <c r="H28" s="130" t="e">
        <f>#REF!</f>
        <v>#REF!</v>
      </c>
      <c r="I28" s="130" t="e">
        <f>#REF!</f>
        <v>#REF!</v>
      </c>
      <c r="J28" s="140" t="s">
        <v>125</v>
      </c>
      <c r="O28" s="110"/>
      <c r="P28" s="110"/>
    </row>
    <row r="29" spans="2:16" ht="15" thickBot="1">
      <c r="B29" s="123" t="s">
        <v>154</v>
      </c>
      <c r="C29" s="106">
        <v>2020</v>
      </c>
      <c r="D29" s="106" t="s">
        <v>151</v>
      </c>
      <c r="E29" s="131" t="e">
        <f>D2DK*#REF!</f>
        <v>#REF!</v>
      </c>
      <c r="F29" s="136" t="e">
        <f>D2DK*#REF!</f>
        <v>#REF!</v>
      </c>
      <c r="G29" s="136" t="e">
        <f>D2DK*#REF!</f>
        <v>#REF!</v>
      </c>
      <c r="H29" s="130" t="e">
        <f>#REF!</f>
        <v>#REF!</v>
      </c>
      <c r="I29" s="130" t="e">
        <f>#REF!</f>
        <v>#REF!</v>
      </c>
      <c r="J29" s="140" t="s">
        <v>125</v>
      </c>
      <c r="O29" s="110"/>
      <c r="P29" s="110"/>
    </row>
    <row r="30" spans="2:16" ht="15" thickBot="1">
      <c r="B30" s="123" t="s">
        <v>29</v>
      </c>
      <c r="C30" s="106">
        <v>2020</v>
      </c>
      <c r="D30" s="106" t="s">
        <v>61</v>
      </c>
      <c r="E30" s="134" t="e">
        <f>#REF!</f>
        <v>#REF!</v>
      </c>
      <c r="F30" s="137" t="e">
        <f>#REF!</f>
        <v>#REF!</v>
      </c>
      <c r="G30" s="137" t="e">
        <f>#REF!</f>
        <v>#REF!</v>
      </c>
      <c r="H30" s="130" t="e">
        <f>#REF!</f>
        <v>#REF!</v>
      </c>
      <c r="I30" s="130" t="e">
        <f>#REF!</f>
        <v>#REF!</v>
      </c>
      <c r="J30" s="107"/>
      <c r="O30" s="110"/>
      <c r="P30" s="110"/>
    </row>
    <row r="31" spans="2:16" ht="15" thickBot="1">
      <c r="B31" s="123" t="s">
        <v>30</v>
      </c>
      <c r="C31" s="106">
        <v>2020</v>
      </c>
      <c r="D31" s="106" t="s">
        <v>61</v>
      </c>
      <c r="E31" s="134" t="e">
        <f>#REF!</f>
        <v>#REF!</v>
      </c>
      <c r="F31" s="137" t="e">
        <f>#REF!</f>
        <v>#REF!</v>
      </c>
      <c r="G31" s="137" t="e">
        <f>#REF!</f>
        <v>#REF!</v>
      </c>
      <c r="H31" s="130" t="e">
        <f>#REF!</f>
        <v>#REF!</v>
      </c>
      <c r="I31" s="130" t="e">
        <f>#REF!</f>
        <v>#REF!</v>
      </c>
      <c r="J31" s="107"/>
      <c r="O31" s="110"/>
      <c r="P31" s="110"/>
    </row>
    <row r="32" spans="2:16" ht="15" thickBot="1">
      <c r="B32" s="123" t="s">
        <v>156</v>
      </c>
      <c r="C32" s="106">
        <v>2020</v>
      </c>
      <c r="D32" s="106" t="s">
        <v>155</v>
      </c>
      <c r="E32" s="133" t="e">
        <f>#REF!</f>
        <v>#REF!</v>
      </c>
      <c r="F32" s="132" t="e">
        <f>#REF!</f>
        <v>#REF!</v>
      </c>
      <c r="G32" s="132" t="e">
        <f>#REF!</f>
        <v>#REF!</v>
      </c>
      <c r="H32" s="130" t="e">
        <f>#REF!</f>
        <v>#REF!</v>
      </c>
      <c r="I32" s="130" t="e">
        <f>#REF!</f>
        <v>#REF!</v>
      </c>
      <c r="J32" s="107"/>
      <c r="O32" s="110"/>
      <c r="P32" s="110"/>
    </row>
    <row r="33" spans="2:16" ht="15" thickBot="1">
      <c r="B33" s="123" t="s">
        <v>157</v>
      </c>
      <c r="C33" s="106">
        <v>2020</v>
      </c>
      <c r="D33" s="106" t="s">
        <v>140</v>
      </c>
      <c r="E33" s="139" t="e">
        <f>(#REF!)*D2DK</f>
        <v>#REF!</v>
      </c>
      <c r="F33" s="135" t="e">
        <f>D2DK*#REF!</f>
        <v>#REF!</v>
      </c>
      <c r="G33" s="135" t="e">
        <f>D2DK*#REF!</f>
        <v>#REF!</v>
      </c>
      <c r="H33" s="130" t="e">
        <f>#REF!</f>
        <v>#REF!</v>
      </c>
      <c r="I33" s="130" t="e">
        <f>#REF!</f>
        <v>#REF!</v>
      </c>
      <c r="J33" s="140" t="s">
        <v>125</v>
      </c>
      <c r="O33" s="110"/>
      <c r="P33" s="110"/>
    </row>
    <row r="34" spans="2:16" ht="15" thickBot="1">
      <c r="B34" s="123" t="s">
        <v>158</v>
      </c>
      <c r="C34" s="106">
        <v>2020</v>
      </c>
      <c r="D34" s="106" t="s">
        <v>151</v>
      </c>
      <c r="E34" s="131" t="e">
        <f>D2DK*#REF!</f>
        <v>#REF!</v>
      </c>
      <c r="F34" s="136" t="e">
        <f>D2DK*#REF!</f>
        <v>#REF!</v>
      </c>
      <c r="G34" s="136" t="e">
        <f>D2DK*#REF!</f>
        <v>#REF!</v>
      </c>
      <c r="H34" s="130" t="e">
        <f>#REF!</f>
        <v>#REF!</v>
      </c>
      <c r="I34" s="130" t="e">
        <f>#REF!</f>
        <v>#REF!</v>
      </c>
      <c r="J34" s="140" t="s">
        <v>125</v>
      </c>
      <c r="O34" s="110"/>
      <c r="P34" s="110"/>
    </row>
    <row r="35" spans="2:16" ht="15" thickBot="1">
      <c r="B35" s="123" t="s">
        <v>159</v>
      </c>
      <c r="C35" s="106">
        <v>2020</v>
      </c>
      <c r="D35" s="106" t="s">
        <v>151</v>
      </c>
      <c r="E35" s="131" t="e">
        <f>D2DK*#REF!</f>
        <v>#REF!</v>
      </c>
      <c r="F35" s="136" t="e">
        <f>D2DK*#REF!</f>
        <v>#REF!</v>
      </c>
      <c r="G35" s="136" t="e">
        <f>D2DK*#REF!</f>
        <v>#REF!</v>
      </c>
      <c r="H35" s="130" t="e">
        <f>#REF!</f>
        <v>#REF!</v>
      </c>
      <c r="I35" s="130" t="e">
        <f>#REF!</f>
        <v>#REF!</v>
      </c>
      <c r="J35" s="140" t="s">
        <v>125</v>
      </c>
      <c r="O35" s="110"/>
      <c r="P35" s="110"/>
    </row>
    <row r="36" spans="2:16" ht="15" thickBot="1">
      <c r="B36" s="147" t="s">
        <v>165</v>
      </c>
      <c r="C36" s="111">
        <v>2030</v>
      </c>
      <c r="D36" s="111" t="s">
        <v>140</v>
      </c>
      <c r="E36" s="142" t="e">
        <f>D2DK*#REF!</f>
        <v>#REF!</v>
      </c>
      <c r="F36" s="132" t="str">
        <f t="shared" ref="F36:I40" si="0">F15</f>
        <v>s. Anmerk.</v>
      </c>
      <c r="G36" s="132" t="str">
        <f t="shared" si="0"/>
        <v>s. Anmerk.</v>
      </c>
      <c r="H36" s="130" t="e">
        <f t="shared" si="0"/>
        <v>#REF!</v>
      </c>
      <c r="I36" s="130" t="e">
        <f t="shared" si="0"/>
        <v>#REF!</v>
      </c>
      <c r="J36" s="140" t="s">
        <v>125</v>
      </c>
    </row>
    <row r="37" spans="2:16" ht="15" thickBot="1">
      <c r="B37" s="147" t="s">
        <v>141</v>
      </c>
      <c r="C37" s="111">
        <v>2030</v>
      </c>
      <c r="D37" s="111" t="s">
        <v>139</v>
      </c>
      <c r="E37" s="142" t="e">
        <f>D2DK*#REF!</f>
        <v>#REF!</v>
      </c>
      <c r="F37" s="132" t="str">
        <f t="shared" si="0"/>
        <v>s. Anmerk.</v>
      </c>
      <c r="G37" s="132" t="str">
        <f t="shared" si="0"/>
        <v>s. Anmerk.</v>
      </c>
      <c r="H37" s="130" t="e">
        <f t="shared" si="0"/>
        <v>#REF!</v>
      </c>
      <c r="I37" s="130" t="e">
        <f t="shared" si="0"/>
        <v>#REF!</v>
      </c>
      <c r="J37" s="140" t="s">
        <v>125</v>
      </c>
    </row>
    <row r="38" spans="2:16" ht="15" thickBot="1">
      <c r="B38" s="147" t="s">
        <v>142</v>
      </c>
      <c r="C38" s="111">
        <v>2030</v>
      </c>
      <c r="D38" s="111" t="s">
        <v>139</v>
      </c>
      <c r="E38" s="142" t="e">
        <f>D2DK*#REF!</f>
        <v>#REF!</v>
      </c>
      <c r="F38" s="132" t="str">
        <f t="shared" si="0"/>
        <v>s. Anmerk.</v>
      </c>
      <c r="G38" s="132" t="str">
        <f t="shared" si="0"/>
        <v>s. Anmerk.</v>
      </c>
      <c r="H38" s="130" t="e">
        <f t="shared" si="0"/>
        <v>#REF!</v>
      </c>
      <c r="I38" s="130" t="e">
        <f t="shared" si="0"/>
        <v>#REF!</v>
      </c>
      <c r="J38" s="140" t="s">
        <v>125</v>
      </c>
    </row>
    <row r="39" spans="2:16" ht="15" thickBot="1">
      <c r="B39" s="147" t="s">
        <v>143</v>
      </c>
      <c r="C39" s="111">
        <v>2030</v>
      </c>
      <c r="D39" s="112" t="s">
        <v>139</v>
      </c>
      <c r="E39" s="142" t="e">
        <f>D2DK*#REF!</f>
        <v>#REF!</v>
      </c>
      <c r="F39" s="132" t="str">
        <f t="shared" si="0"/>
        <v>s. Anmerk.</v>
      </c>
      <c r="G39" s="132" t="str">
        <f t="shared" si="0"/>
        <v>s. Anmerk.</v>
      </c>
      <c r="H39" s="130" t="e">
        <f t="shared" si="0"/>
        <v>#REF!</v>
      </c>
      <c r="I39" s="130" t="e">
        <f t="shared" si="0"/>
        <v>#REF!</v>
      </c>
      <c r="J39" s="140" t="s">
        <v>125</v>
      </c>
    </row>
    <row r="40" spans="2:16" ht="15" thickBot="1">
      <c r="B40" s="147" t="s">
        <v>144</v>
      </c>
      <c r="C40" s="111">
        <v>2030</v>
      </c>
      <c r="D40" s="111" t="s">
        <v>139</v>
      </c>
      <c r="E40" s="142" t="e">
        <f>#REF!</f>
        <v>#REF!</v>
      </c>
      <c r="F40" s="132" t="e">
        <f t="shared" si="0"/>
        <v>#REF!</v>
      </c>
      <c r="G40" s="132" t="e">
        <f t="shared" si="0"/>
        <v>#REF!</v>
      </c>
      <c r="H40" s="130" t="e">
        <f t="shared" si="0"/>
        <v>#REF!</v>
      </c>
      <c r="I40" s="130" t="e">
        <f t="shared" si="0"/>
        <v>#REF!</v>
      </c>
      <c r="J40" s="107"/>
    </row>
    <row r="41" spans="2:16" ht="15" thickBot="1">
      <c r="B41" s="147" t="s">
        <v>145</v>
      </c>
      <c r="C41" s="111">
        <v>2030</v>
      </c>
      <c r="D41" s="111" t="s">
        <v>138</v>
      </c>
      <c r="E41" s="143" t="e">
        <f t="shared" ref="E41:H46" si="1">E20</f>
        <v>#REF!</v>
      </c>
      <c r="F41" s="132" t="str">
        <f t="shared" si="1"/>
        <v>s. Anmerk.</v>
      </c>
      <c r="G41" s="132" t="str">
        <f t="shared" si="1"/>
        <v>s. Anmerk.</v>
      </c>
      <c r="H41" s="141" t="e">
        <f t="shared" si="1"/>
        <v>#REF!</v>
      </c>
      <c r="I41" s="154" t="s">
        <v>162</v>
      </c>
      <c r="J41" s="107" t="s">
        <v>125</v>
      </c>
    </row>
    <row r="42" spans="2:16" ht="15" thickBot="1">
      <c r="B42" s="147" t="s">
        <v>172</v>
      </c>
      <c r="C42" s="111">
        <v>2030</v>
      </c>
      <c r="D42" s="111" t="s">
        <v>138</v>
      </c>
      <c r="E42" s="143" t="e">
        <f t="shared" si="1"/>
        <v>#REF!</v>
      </c>
      <c r="F42" s="132" t="str">
        <f t="shared" si="1"/>
        <v>s. Anmerk.</v>
      </c>
      <c r="G42" s="132" t="str">
        <f t="shared" si="1"/>
        <v>s. Anmerk.</v>
      </c>
      <c r="H42" s="141" t="e">
        <f t="shared" si="1"/>
        <v>#REF!</v>
      </c>
      <c r="I42" s="154" t="s">
        <v>162</v>
      </c>
      <c r="J42" s="107" t="s">
        <v>125</v>
      </c>
    </row>
    <row r="43" spans="2:16" ht="15" thickBot="1">
      <c r="B43" s="147" t="s">
        <v>146</v>
      </c>
      <c r="C43" s="111">
        <v>2030</v>
      </c>
      <c r="D43" s="111" t="s">
        <v>138</v>
      </c>
      <c r="E43" s="143" t="e">
        <f t="shared" si="1"/>
        <v>#REF!</v>
      </c>
      <c r="F43" s="132" t="str">
        <f t="shared" si="1"/>
        <v>s. Anmerk.</v>
      </c>
      <c r="G43" s="132" t="str">
        <f t="shared" si="1"/>
        <v>s. Anmerk.</v>
      </c>
      <c r="H43" s="141" t="e">
        <f t="shared" si="1"/>
        <v>#REF!</v>
      </c>
      <c r="I43" s="154" t="s">
        <v>162</v>
      </c>
      <c r="J43" s="107" t="s">
        <v>125</v>
      </c>
    </row>
    <row r="44" spans="2:16" ht="15" thickBot="1">
      <c r="B44" s="147" t="s">
        <v>147</v>
      </c>
      <c r="C44" s="111">
        <v>2030</v>
      </c>
      <c r="D44" s="111" t="s">
        <v>138</v>
      </c>
      <c r="E44" s="143" t="e">
        <f t="shared" si="1"/>
        <v>#REF!</v>
      </c>
      <c r="F44" s="132" t="str">
        <f t="shared" si="1"/>
        <v>s. Anmerk.</v>
      </c>
      <c r="G44" s="132" t="str">
        <f t="shared" si="1"/>
        <v>s. Anmerk.</v>
      </c>
      <c r="H44" s="141" t="e">
        <f t="shared" si="1"/>
        <v>#REF!</v>
      </c>
      <c r="I44" s="154" t="s">
        <v>162</v>
      </c>
      <c r="J44" s="107" t="s">
        <v>125</v>
      </c>
    </row>
    <row r="45" spans="2:16" ht="15" thickBot="1">
      <c r="B45" s="147" t="s">
        <v>149</v>
      </c>
      <c r="C45" s="111">
        <v>2030</v>
      </c>
      <c r="D45" s="111" t="s">
        <v>138</v>
      </c>
      <c r="E45" s="143" t="e">
        <f t="shared" si="1"/>
        <v>#REF!</v>
      </c>
      <c r="F45" s="132" t="str">
        <f t="shared" si="1"/>
        <v>s. Anmerk.</v>
      </c>
      <c r="G45" s="132" t="str">
        <f t="shared" si="1"/>
        <v>s. Anmerk.</v>
      </c>
      <c r="H45" s="141" t="e">
        <f t="shared" si="1"/>
        <v>#REF!</v>
      </c>
      <c r="I45" s="154" t="s">
        <v>162</v>
      </c>
      <c r="J45" s="107" t="s">
        <v>125</v>
      </c>
    </row>
    <row r="46" spans="2:16" ht="15" thickBot="1">
      <c r="B46" s="147" t="s">
        <v>148</v>
      </c>
      <c r="C46" s="111">
        <v>2030</v>
      </c>
      <c r="D46" s="111" t="s">
        <v>138</v>
      </c>
      <c r="E46" s="143" t="e">
        <f t="shared" si="1"/>
        <v>#REF!</v>
      </c>
      <c r="F46" s="132" t="str">
        <f t="shared" si="1"/>
        <v>s. Anmerk.</v>
      </c>
      <c r="G46" s="132" t="str">
        <f t="shared" si="1"/>
        <v>s. Anmerk.</v>
      </c>
      <c r="H46" s="141" t="e">
        <f t="shared" si="1"/>
        <v>#REF!</v>
      </c>
      <c r="I46" s="154" t="s">
        <v>162</v>
      </c>
      <c r="J46" s="107" t="s">
        <v>125</v>
      </c>
    </row>
    <row r="47" spans="2:16" ht="15" thickBot="1">
      <c r="B47" s="147" t="s">
        <v>150</v>
      </c>
      <c r="C47" s="111">
        <v>2030</v>
      </c>
      <c r="D47" s="111" t="s">
        <v>138</v>
      </c>
      <c r="E47" s="142" t="e">
        <f>#REF!</f>
        <v>#REF!</v>
      </c>
      <c r="F47" s="132" t="e">
        <f t="shared" ref="F47:I54" si="2">F26</f>
        <v>#REF!</v>
      </c>
      <c r="G47" s="132" t="e">
        <f t="shared" si="2"/>
        <v>#REF!</v>
      </c>
      <c r="H47" s="130" t="e">
        <f t="shared" si="2"/>
        <v>#REF!</v>
      </c>
      <c r="I47" s="130" t="e">
        <f t="shared" si="2"/>
        <v>#REF!</v>
      </c>
      <c r="J47" s="107"/>
    </row>
    <row r="48" spans="2:16" ht="15" thickBot="1">
      <c r="B48" s="147" t="s">
        <v>152</v>
      </c>
      <c r="C48" s="111">
        <v>2030</v>
      </c>
      <c r="D48" s="111" t="s">
        <v>151</v>
      </c>
      <c r="E48" s="142" t="e">
        <f>#REF!</f>
        <v>#REF!</v>
      </c>
      <c r="F48" s="132" t="e">
        <f t="shared" si="2"/>
        <v>#REF!</v>
      </c>
      <c r="G48" s="132" t="e">
        <f t="shared" si="2"/>
        <v>#REF!</v>
      </c>
      <c r="H48" s="130" t="e">
        <f t="shared" si="2"/>
        <v>#REF!</v>
      </c>
      <c r="I48" s="130" t="e">
        <f t="shared" si="2"/>
        <v>#REF!</v>
      </c>
      <c r="J48" s="107"/>
    </row>
    <row r="49" spans="2:10" ht="15" thickBot="1">
      <c r="B49" s="147" t="s">
        <v>153</v>
      </c>
      <c r="C49" s="111">
        <v>2030</v>
      </c>
      <c r="D49" s="111" t="s">
        <v>151</v>
      </c>
      <c r="E49" s="142" t="e">
        <f>D2DK*#REF!</f>
        <v>#REF!</v>
      </c>
      <c r="F49" s="136" t="e">
        <f t="shared" si="2"/>
        <v>#REF!</v>
      </c>
      <c r="G49" s="136" t="e">
        <f t="shared" si="2"/>
        <v>#REF!</v>
      </c>
      <c r="H49" s="130" t="e">
        <f t="shared" si="2"/>
        <v>#REF!</v>
      </c>
      <c r="I49" s="130" t="e">
        <f t="shared" si="2"/>
        <v>#REF!</v>
      </c>
      <c r="J49" s="140" t="s">
        <v>125</v>
      </c>
    </row>
    <row r="50" spans="2:10" ht="15" thickBot="1">
      <c r="B50" s="147" t="s">
        <v>154</v>
      </c>
      <c r="C50" s="111">
        <v>2030</v>
      </c>
      <c r="D50" s="111" t="s">
        <v>151</v>
      </c>
      <c r="E50" s="142" t="e">
        <f>D2DK*#REF!</f>
        <v>#REF!</v>
      </c>
      <c r="F50" s="136" t="e">
        <f t="shared" si="2"/>
        <v>#REF!</v>
      </c>
      <c r="G50" s="136" t="e">
        <f t="shared" si="2"/>
        <v>#REF!</v>
      </c>
      <c r="H50" s="130" t="e">
        <f t="shared" si="2"/>
        <v>#REF!</v>
      </c>
      <c r="I50" s="130" t="e">
        <f t="shared" si="2"/>
        <v>#REF!</v>
      </c>
      <c r="J50" s="140" t="s">
        <v>125</v>
      </c>
    </row>
    <row r="51" spans="2:10" ht="15" thickBot="1">
      <c r="B51" s="147" t="s">
        <v>29</v>
      </c>
      <c r="C51" s="111">
        <v>2030</v>
      </c>
      <c r="D51" s="111" t="s">
        <v>61</v>
      </c>
      <c r="E51" s="144" t="e">
        <f>#REF!</f>
        <v>#REF!</v>
      </c>
      <c r="F51" s="137" t="e">
        <f t="shared" si="2"/>
        <v>#REF!</v>
      </c>
      <c r="G51" s="137" t="e">
        <f t="shared" si="2"/>
        <v>#REF!</v>
      </c>
      <c r="H51" s="130" t="e">
        <f t="shared" si="2"/>
        <v>#REF!</v>
      </c>
      <c r="I51" s="130" t="e">
        <f t="shared" si="2"/>
        <v>#REF!</v>
      </c>
      <c r="J51" s="107"/>
    </row>
    <row r="52" spans="2:10" ht="15" thickBot="1">
      <c r="B52" s="147" t="s">
        <v>30</v>
      </c>
      <c r="C52" s="111">
        <v>2030</v>
      </c>
      <c r="D52" s="111" t="s">
        <v>61</v>
      </c>
      <c r="E52" s="144" t="e">
        <f>#REF!</f>
        <v>#REF!</v>
      </c>
      <c r="F52" s="137" t="e">
        <f t="shared" si="2"/>
        <v>#REF!</v>
      </c>
      <c r="G52" s="137" t="e">
        <f t="shared" si="2"/>
        <v>#REF!</v>
      </c>
      <c r="H52" s="130" t="e">
        <f t="shared" si="2"/>
        <v>#REF!</v>
      </c>
      <c r="I52" s="130" t="e">
        <f t="shared" si="2"/>
        <v>#REF!</v>
      </c>
      <c r="J52" s="107"/>
    </row>
    <row r="53" spans="2:10" ht="15" thickBot="1">
      <c r="B53" s="147" t="s">
        <v>156</v>
      </c>
      <c r="C53" s="111">
        <v>2030</v>
      </c>
      <c r="D53" s="111" t="s">
        <v>155</v>
      </c>
      <c r="E53" s="145" t="e">
        <f>#REF!</f>
        <v>#REF!</v>
      </c>
      <c r="F53" s="132" t="e">
        <f t="shared" si="2"/>
        <v>#REF!</v>
      </c>
      <c r="G53" s="132" t="e">
        <f t="shared" si="2"/>
        <v>#REF!</v>
      </c>
      <c r="H53" s="130" t="e">
        <f t="shared" si="2"/>
        <v>#REF!</v>
      </c>
      <c r="I53" s="130" t="e">
        <f t="shared" si="2"/>
        <v>#REF!</v>
      </c>
      <c r="J53" s="107"/>
    </row>
    <row r="54" spans="2:10" ht="15" thickBot="1">
      <c r="B54" s="147" t="s">
        <v>157</v>
      </c>
      <c r="C54" s="111">
        <v>2030</v>
      </c>
      <c r="D54" s="111" t="s">
        <v>140</v>
      </c>
      <c r="E54" s="146" t="e">
        <f>D2DK*#REF!</f>
        <v>#REF!</v>
      </c>
      <c r="F54" s="135" t="e">
        <f t="shared" si="2"/>
        <v>#REF!</v>
      </c>
      <c r="G54" s="135" t="e">
        <f t="shared" si="2"/>
        <v>#REF!</v>
      </c>
      <c r="H54" s="130" t="e">
        <f t="shared" si="2"/>
        <v>#REF!</v>
      </c>
      <c r="I54" s="130" t="e">
        <f t="shared" si="2"/>
        <v>#REF!</v>
      </c>
      <c r="J54" s="140" t="s">
        <v>125</v>
      </c>
    </row>
    <row r="55" spans="2:10" ht="15" thickBot="1">
      <c r="B55" s="147" t="s">
        <v>158</v>
      </c>
      <c r="C55" s="111">
        <v>2030</v>
      </c>
      <c r="D55" s="111" t="s">
        <v>151</v>
      </c>
      <c r="E55" s="142" t="e">
        <f>D2DK*#REF!</f>
        <v>#REF!</v>
      </c>
      <c r="F55" s="136" t="e">
        <f t="shared" ref="F55" si="3">F34</f>
        <v>#REF!</v>
      </c>
      <c r="G55" s="136" t="e">
        <f t="shared" ref="G55:I56" si="4">G34</f>
        <v>#REF!</v>
      </c>
      <c r="H55" s="130" t="e">
        <f t="shared" si="4"/>
        <v>#REF!</v>
      </c>
      <c r="I55" s="130" t="e">
        <f t="shared" si="4"/>
        <v>#REF!</v>
      </c>
      <c r="J55" s="140" t="s">
        <v>125</v>
      </c>
    </row>
    <row r="56" spans="2:10" ht="15" thickBot="1">
      <c r="B56" s="147" t="s">
        <v>159</v>
      </c>
      <c r="C56" s="111">
        <v>2030</v>
      </c>
      <c r="D56" s="111" t="s">
        <v>151</v>
      </c>
      <c r="E56" s="142" t="e">
        <f>D2DK*#REF!</f>
        <v>#REF!</v>
      </c>
      <c r="F56" s="136" t="e">
        <f t="shared" ref="F56" si="5">F35</f>
        <v>#REF!</v>
      </c>
      <c r="G56" s="136" t="e">
        <f t="shared" si="4"/>
        <v>#REF!</v>
      </c>
      <c r="H56" s="130" t="e">
        <f t="shared" si="4"/>
        <v>#REF!</v>
      </c>
      <c r="I56" s="130" t="e">
        <f t="shared" si="4"/>
        <v>#REF!</v>
      </c>
      <c r="J56" s="140" t="s">
        <v>125</v>
      </c>
    </row>
    <row r="57" spans="2:10" ht="15" thickBot="1">
      <c r="B57" s="148" t="s">
        <v>165</v>
      </c>
      <c r="C57" s="113">
        <v>2050</v>
      </c>
      <c r="D57" s="113" t="s">
        <v>140</v>
      </c>
      <c r="E57" s="149" t="e">
        <f>D2DK*#REF!</f>
        <v>#REF!</v>
      </c>
      <c r="F57" s="136" t="str">
        <f t="shared" ref="F57:I61" si="6">F15</f>
        <v>s. Anmerk.</v>
      </c>
      <c r="G57" s="136" t="str">
        <f t="shared" si="6"/>
        <v>s. Anmerk.</v>
      </c>
      <c r="H57" s="130" t="e">
        <f t="shared" si="6"/>
        <v>#REF!</v>
      </c>
      <c r="I57" s="130" t="e">
        <f t="shared" si="6"/>
        <v>#REF!</v>
      </c>
      <c r="J57" s="140" t="s">
        <v>125</v>
      </c>
    </row>
    <row r="58" spans="2:10" ht="15" thickBot="1">
      <c r="B58" s="148" t="s">
        <v>141</v>
      </c>
      <c r="C58" s="113">
        <v>2050</v>
      </c>
      <c r="D58" s="113" t="s">
        <v>139</v>
      </c>
      <c r="E58" s="149" t="e">
        <f>D2DK*#REF!</f>
        <v>#REF!</v>
      </c>
      <c r="F58" s="136" t="str">
        <f t="shared" si="6"/>
        <v>s. Anmerk.</v>
      </c>
      <c r="G58" s="136" t="str">
        <f t="shared" si="6"/>
        <v>s. Anmerk.</v>
      </c>
      <c r="H58" s="130" t="e">
        <f t="shared" si="6"/>
        <v>#REF!</v>
      </c>
      <c r="I58" s="130" t="e">
        <f t="shared" si="6"/>
        <v>#REF!</v>
      </c>
      <c r="J58" s="140" t="s">
        <v>125</v>
      </c>
    </row>
    <row r="59" spans="2:10" ht="15" thickBot="1">
      <c r="B59" s="148" t="s">
        <v>142</v>
      </c>
      <c r="C59" s="113">
        <v>2050</v>
      </c>
      <c r="D59" s="113" t="s">
        <v>139</v>
      </c>
      <c r="E59" s="149" t="e">
        <f>D2DK*#REF!</f>
        <v>#REF!</v>
      </c>
      <c r="F59" s="136" t="str">
        <f t="shared" si="6"/>
        <v>s. Anmerk.</v>
      </c>
      <c r="G59" s="136" t="str">
        <f t="shared" si="6"/>
        <v>s. Anmerk.</v>
      </c>
      <c r="H59" s="130" t="e">
        <f t="shared" si="6"/>
        <v>#REF!</v>
      </c>
      <c r="I59" s="130" t="e">
        <f t="shared" si="6"/>
        <v>#REF!</v>
      </c>
      <c r="J59" s="140" t="s">
        <v>125</v>
      </c>
    </row>
    <row r="60" spans="2:10" ht="15" thickBot="1">
      <c r="B60" s="148" t="s">
        <v>143</v>
      </c>
      <c r="C60" s="113">
        <v>2050</v>
      </c>
      <c r="D60" s="128" t="s">
        <v>139</v>
      </c>
      <c r="E60" s="149" t="e">
        <f>D2DK*#REF!</f>
        <v>#REF!</v>
      </c>
      <c r="F60" s="136" t="str">
        <f t="shared" si="6"/>
        <v>s. Anmerk.</v>
      </c>
      <c r="G60" s="136" t="str">
        <f t="shared" si="6"/>
        <v>s. Anmerk.</v>
      </c>
      <c r="H60" s="130" t="e">
        <f t="shared" si="6"/>
        <v>#REF!</v>
      </c>
      <c r="I60" s="130" t="e">
        <f t="shared" si="6"/>
        <v>#REF!</v>
      </c>
      <c r="J60" s="140" t="s">
        <v>125</v>
      </c>
    </row>
    <row r="61" spans="2:10" ht="15" thickBot="1">
      <c r="B61" s="148" t="s">
        <v>144</v>
      </c>
      <c r="C61" s="113">
        <v>2050</v>
      </c>
      <c r="D61" s="113" t="s">
        <v>139</v>
      </c>
      <c r="E61" s="149" t="e">
        <f>#REF!</f>
        <v>#REF!</v>
      </c>
      <c r="F61" s="136" t="e">
        <f t="shared" si="6"/>
        <v>#REF!</v>
      </c>
      <c r="G61" s="136" t="e">
        <f t="shared" si="6"/>
        <v>#REF!</v>
      </c>
      <c r="H61" s="130" t="e">
        <f t="shared" si="6"/>
        <v>#REF!</v>
      </c>
      <c r="I61" s="130" t="e">
        <f t="shared" si="6"/>
        <v>#REF!</v>
      </c>
      <c r="J61" s="107"/>
    </row>
    <row r="62" spans="2:10" ht="15" thickBot="1">
      <c r="B62" s="148" t="s">
        <v>145</v>
      </c>
      <c r="C62" s="113">
        <v>2050</v>
      </c>
      <c r="D62" s="113" t="s">
        <v>138</v>
      </c>
      <c r="E62" s="150" t="e">
        <f>E20</f>
        <v>#REF!</v>
      </c>
      <c r="F62" s="136" t="str">
        <f>F20</f>
        <v>s. Anmerk.</v>
      </c>
      <c r="G62" s="136" t="str">
        <f>G20</f>
        <v>s. Anmerk.</v>
      </c>
      <c r="H62" s="141" t="e">
        <f>H20</f>
        <v>#REF!</v>
      </c>
      <c r="I62" s="154" t="s">
        <v>162</v>
      </c>
      <c r="J62" s="107" t="s">
        <v>125</v>
      </c>
    </row>
    <row r="63" spans="2:10" ht="15" thickBot="1">
      <c r="B63" s="148" t="s">
        <v>172</v>
      </c>
      <c r="C63" s="113">
        <v>2050</v>
      </c>
      <c r="D63" s="113" t="s">
        <v>138</v>
      </c>
      <c r="E63" s="150" t="e">
        <f t="shared" ref="E63:E67" si="7">E21</f>
        <v>#REF!</v>
      </c>
      <c r="F63" s="136" t="str">
        <f t="shared" ref="F63:H75" si="8">F21</f>
        <v>s. Anmerk.</v>
      </c>
      <c r="G63" s="136" t="str">
        <f t="shared" si="8"/>
        <v>s. Anmerk.</v>
      </c>
      <c r="H63" s="141" t="e">
        <f t="shared" si="8"/>
        <v>#REF!</v>
      </c>
      <c r="I63" s="154" t="s">
        <v>162</v>
      </c>
      <c r="J63" s="107" t="s">
        <v>125</v>
      </c>
    </row>
    <row r="64" spans="2:10" ht="15" thickBot="1">
      <c r="B64" s="148" t="s">
        <v>146</v>
      </c>
      <c r="C64" s="113">
        <v>2050</v>
      </c>
      <c r="D64" s="113" t="s">
        <v>138</v>
      </c>
      <c r="E64" s="150" t="e">
        <f t="shared" si="7"/>
        <v>#REF!</v>
      </c>
      <c r="F64" s="136" t="str">
        <f t="shared" si="8"/>
        <v>s. Anmerk.</v>
      </c>
      <c r="G64" s="136" t="str">
        <f t="shared" si="8"/>
        <v>s. Anmerk.</v>
      </c>
      <c r="H64" s="141" t="e">
        <f t="shared" si="8"/>
        <v>#REF!</v>
      </c>
      <c r="I64" s="154" t="s">
        <v>162</v>
      </c>
      <c r="J64" s="107" t="s">
        <v>125</v>
      </c>
    </row>
    <row r="65" spans="2:10" ht="15" thickBot="1">
      <c r="B65" s="148" t="s">
        <v>147</v>
      </c>
      <c r="C65" s="113">
        <v>2050</v>
      </c>
      <c r="D65" s="113" t="s">
        <v>138</v>
      </c>
      <c r="E65" s="150" t="e">
        <f t="shared" si="7"/>
        <v>#REF!</v>
      </c>
      <c r="F65" s="136" t="str">
        <f t="shared" si="8"/>
        <v>s. Anmerk.</v>
      </c>
      <c r="G65" s="136" t="str">
        <f t="shared" si="8"/>
        <v>s. Anmerk.</v>
      </c>
      <c r="H65" s="141" t="e">
        <f t="shared" si="8"/>
        <v>#REF!</v>
      </c>
      <c r="I65" s="154" t="s">
        <v>162</v>
      </c>
      <c r="J65" s="107" t="s">
        <v>125</v>
      </c>
    </row>
    <row r="66" spans="2:10" ht="15" thickBot="1">
      <c r="B66" s="148" t="s">
        <v>149</v>
      </c>
      <c r="C66" s="113">
        <v>2050</v>
      </c>
      <c r="D66" s="113" t="s">
        <v>138</v>
      </c>
      <c r="E66" s="150" t="e">
        <f t="shared" si="7"/>
        <v>#REF!</v>
      </c>
      <c r="F66" s="136" t="str">
        <f t="shared" si="8"/>
        <v>s. Anmerk.</v>
      </c>
      <c r="G66" s="136" t="str">
        <f t="shared" si="8"/>
        <v>s. Anmerk.</v>
      </c>
      <c r="H66" s="141" t="e">
        <f t="shared" si="8"/>
        <v>#REF!</v>
      </c>
      <c r="I66" s="154" t="s">
        <v>162</v>
      </c>
      <c r="J66" s="107" t="s">
        <v>125</v>
      </c>
    </row>
    <row r="67" spans="2:10" ht="15" thickBot="1">
      <c r="B67" s="148" t="s">
        <v>148</v>
      </c>
      <c r="C67" s="113">
        <v>2050</v>
      </c>
      <c r="D67" s="113" t="s">
        <v>138</v>
      </c>
      <c r="E67" s="150" t="e">
        <f t="shared" si="7"/>
        <v>#REF!</v>
      </c>
      <c r="F67" s="136" t="str">
        <f t="shared" si="8"/>
        <v>s. Anmerk.</v>
      </c>
      <c r="G67" s="136" t="str">
        <f t="shared" si="8"/>
        <v>s. Anmerk.</v>
      </c>
      <c r="H67" s="141" t="e">
        <f t="shared" si="8"/>
        <v>#REF!</v>
      </c>
      <c r="I67" s="154" t="s">
        <v>162</v>
      </c>
      <c r="J67" s="107" t="s">
        <v>125</v>
      </c>
    </row>
    <row r="68" spans="2:10" ht="15" thickBot="1">
      <c r="B68" s="148" t="s">
        <v>150</v>
      </c>
      <c r="C68" s="113">
        <v>2050</v>
      </c>
      <c r="D68" s="113" t="s">
        <v>138</v>
      </c>
      <c r="E68" s="149" t="e">
        <f>#REF!</f>
        <v>#REF!</v>
      </c>
      <c r="F68" s="136" t="e">
        <f t="shared" si="8"/>
        <v>#REF!</v>
      </c>
      <c r="G68" s="136" t="e">
        <f t="shared" si="8"/>
        <v>#REF!</v>
      </c>
      <c r="H68" s="130" t="e">
        <f t="shared" si="8"/>
        <v>#REF!</v>
      </c>
      <c r="I68" s="130" t="e">
        <f t="shared" ref="I68:I77" si="9">I26</f>
        <v>#REF!</v>
      </c>
      <c r="J68" s="107"/>
    </row>
    <row r="69" spans="2:10" ht="15" thickBot="1">
      <c r="B69" s="148" t="s">
        <v>152</v>
      </c>
      <c r="C69" s="113">
        <v>2050</v>
      </c>
      <c r="D69" s="113" t="s">
        <v>151</v>
      </c>
      <c r="E69" s="149" t="e">
        <f>#REF!</f>
        <v>#REF!</v>
      </c>
      <c r="F69" s="136" t="e">
        <f t="shared" si="8"/>
        <v>#REF!</v>
      </c>
      <c r="G69" s="136" t="e">
        <f t="shared" si="8"/>
        <v>#REF!</v>
      </c>
      <c r="H69" s="130" t="e">
        <f t="shared" si="8"/>
        <v>#REF!</v>
      </c>
      <c r="I69" s="130" t="e">
        <f t="shared" si="9"/>
        <v>#REF!</v>
      </c>
      <c r="J69" s="107"/>
    </row>
    <row r="70" spans="2:10" ht="15" thickBot="1">
      <c r="B70" s="148" t="s">
        <v>153</v>
      </c>
      <c r="C70" s="113">
        <v>2050</v>
      </c>
      <c r="D70" s="113" t="s">
        <v>151</v>
      </c>
      <c r="E70" s="149" t="e">
        <f>D2DK*#REF!</f>
        <v>#REF!</v>
      </c>
      <c r="F70" s="136" t="e">
        <f t="shared" si="8"/>
        <v>#REF!</v>
      </c>
      <c r="G70" s="136" t="e">
        <f t="shared" si="8"/>
        <v>#REF!</v>
      </c>
      <c r="H70" s="130" t="e">
        <f t="shared" si="8"/>
        <v>#REF!</v>
      </c>
      <c r="I70" s="130" t="e">
        <f t="shared" si="9"/>
        <v>#REF!</v>
      </c>
      <c r="J70" s="140" t="s">
        <v>125</v>
      </c>
    </row>
    <row r="71" spans="2:10" ht="15" thickBot="1">
      <c r="B71" s="148" t="s">
        <v>154</v>
      </c>
      <c r="C71" s="113">
        <v>2050</v>
      </c>
      <c r="D71" s="113" t="s">
        <v>151</v>
      </c>
      <c r="E71" s="149" t="e">
        <f>D2DK*#REF!</f>
        <v>#REF!</v>
      </c>
      <c r="F71" s="136" t="e">
        <f t="shared" si="8"/>
        <v>#REF!</v>
      </c>
      <c r="G71" s="136" t="e">
        <f t="shared" si="8"/>
        <v>#REF!</v>
      </c>
      <c r="H71" s="130" t="e">
        <f t="shared" si="8"/>
        <v>#REF!</v>
      </c>
      <c r="I71" s="130" t="e">
        <f t="shared" si="9"/>
        <v>#REF!</v>
      </c>
      <c r="J71" s="140" t="s">
        <v>125</v>
      </c>
    </row>
    <row r="72" spans="2:10" ht="15" thickBot="1">
      <c r="B72" s="148" t="s">
        <v>29</v>
      </c>
      <c r="C72" s="113">
        <v>2050</v>
      </c>
      <c r="D72" s="113" t="s">
        <v>61</v>
      </c>
      <c r="E72" s="151" t="e">
        <f>#REF!</f>
        <v>#REF!</v>
      </c>
      <c r="F72" s="137" t="e">
        <f t="shared" si="8"/>
        <v>#REF!</v>
      </c>
      <c r="G72" s="137" t="e">
        <f t="shared" si="8"/>
        <v>#REF!</v>
      </c>
      <c r="H72" s="130" t="e">
        <f t="shared" si="8"/>
        <v>#REF!</v>
      </c>
      <c r="I72" s="130" t="e">
        <f t="shared" si="9"/>
        <v>#REF!</v>
      </c>
      <c r="J72" s="107"/>
    </row>
    <row r="73" spans="2:10" ht="15" thickBot="1">
      <c r="B73" s="148" t="s">
        <v>30</v>
      </c>
      <c r="C73" s="113">
        <v>2050</v>
      </c>
      <c r="D73" s="113" t="s">
        <v>61</v>
      </c>
      <c r="E73" s="151" t="e">
        <f>#REF!</f>
        <v>#REF!</v>
      </c>
      <c r="F73" s="137" t="e">
        <f t="shared" si="8"/>
        <v>#REF!</v>
      </c>
      <c r="G73" s="137" t="e">
        <f t="shared" si="8"/>
        <v>#REF!</v>
      </c>
      <c r="H73" s="130" t="e">
        <f t="shared" si="8"/>
        <v>#REF!</v>
      </c>
      <c r="I73" s="130" t="e">
        <f t="shared" si="9"/>
        <v>#REF!</v>
      </c>
      <c r="J73" s="107"/>
    </row>
    <row r="74" spans="2:10" ht="15" thickBot="1">
      <c r="B74" s="148" t="s">
        <v>156</v>
      </c>
      <c r="C74" s="113">
        <v>2050</v>
      </c>
      <c r="D74" s="113" t="s">
        <v>155</v>
      </c>
      <c r="E74" s="149" t="e">
        <f>#REF!</f>
        <v>#REF!</v>
      </c>
      <c r="F74" s="136" t="e">
        <f t="shared" si="8"/>
        <v>#REF!</v>
      </c>
      <c r="G74" s="136" t="e">
        <f t="shared" si="8"/>
        <v>#REF!</v>
      </c>
      <c r="H74" s="130" t="e">
        <f t="shared" si="8"/>
        <v>#REF!</v>
      </c>
      <c r="I74" s="130" t="e">
        <f t="shared" si="9"/>
        <v>#REF!</v>
      </c>
      <c r="J74" s="107"/>
    </row>
    <row r="75" spans="2:10" ht="15" thickBot="1">
      <c r="B75" s="148" t="s">
        <v>157</v>
      </c>
      <c r="C75" s="113">
        <v>2050</v>
      </c>
      <c r="D75" s="113" t="s">
        <v>140</v>
      </c>
      <c r="E75" s="152" t="e">
        <f>D2DK*#REF!</f>
        <v>#REF!</v>
      </c>
      <c r="F75" s="136" t="e">
        <f t="shared" si="8"/>
        <v>#REF!</v>
      </c>
      <c r="G75" s="136" t="e">
        <f t="shared" si="8"/>
        <v>#REF!</v>
      </c>
      <c r="H75" s="130" t="e">
        <f t="shared" si="8"/>
        <v>#REF!</v>
      </c>
      <c r="I75" s="130" t="e">
        <f t="shared" si="9"/>
        <v>#REF!</v>
      </c>
      <c r="J75" s="140" t="s">
        <v>125</v>
      </c>
    </row>
    <row r="76" spans="2:10" ht="15" thickBot="1">
      <c r="B76" s="148" t="s">
        <v>158</v>
      </c>
      <c r="C76" s="113">
        <v>2050</v>
      </c>
      <c r="D76" s="113" t="s">
        <v>151</v>
      </c>
      <c r="E76" s="149" t="e">
        <f>D2DK*#REF!</f>
        <v>#REF!</v>
      </c>
      <c r="F76" s="136" t="e">
        <f t="shared" ref="F76" si="10">F34</f>
        <v>#REF!</v>
      </c>
      <c r="G76" s="136" t="e">
        <f>G34</f>
        <v>#REF!</v>
      </c>
      <c r="H76" s="130" t="e">
        <f t="shared" ref="H76" si="11">H34</f>
        <v>#REF!</v>
      </c>
      <c r="I76" s="130" t="e">
        <f t="shared" si="9"/>
        <v>#REF!</v>
      </c>
      <c r="J76" s="140" t="s">
        <v>125</v>
      </c>
    </row>
    <row r="77" spans="2:10" ht="15" thickBot="1">
      <c r="B77" s="148" t="s">
        <v>159</v>
      </c>
      <c r="C77" s="113">
        <v>2050</v>
      </c>
      <c r="D77" s="113" t="s">
        <v>151</v>
      </c>
      <c r="E77" s="149" t="e">
        <f>D2DK*#REF!</f>
        <v>#REF!</v>
      </c>
      <c r="F77" s="136" t="e">
        <f t="shared" ref="F77" si="12">F35</f>
        <v>#REF!</v>
      </c>
      <c r="G77" s="136" t="e">
        <f>G35</f>
        <v>#REF!</v>
      </c>
      <c r="H77" s="130" t="e">
        <f t="shared" ref="H77" si="13">H35</f>
        <v>#REF!</v>
      </c>
      <c r="I77" s="130" t="e">
        <f t="shared" si="9"/>
        <v>#REF!</v>
      </c>
      <c r="J77" s="140" t="s">
        <v>125</v>
      </c>
    </row>
    <row r="79" spans="2:10">
      <c r="I79" s="114" t="s">
        <v>126</v>
      </c>
      <c r="J79" s="115">
        <v>0.8</v>
      </c>
    </row>
    <row r="80" spans="2:10">
      <c r="B80" s="116" t="s">
        <v>18</v>
      </c>
    </row>
    <row r="81" spans="2:9">
      <c r="B81" s="117" t="e">
        <f>#REF!</f>
        <v>#REF!</v>
      </c>
      <c r="C81" t="e">
        <f>#REF!</f>
        <v>#REF!</v>
      </c>
      <c r="D81" t="e">
        <f>#REF!</f>
        <v>#REF!</v>
      </c>
    </row>
    <row r="82" spans="2:9">
      <c r="B82" s="117" t="e">
        <f>#REF!</f>
        <v>#REF!</v>
      </c>
      <c r="C82" t="e">
        <f>#REF!</f>
        <v>#REF!</v>
      </c>
      <c r="D82" t="e">
        <f>#REF!</f>
        <v>#REF!</v>
      </c>
      <c r="E82" s="115"/>
      <c r="F82" s="115"/>
      <c r="G82" s="115"/>
      <c r="H82" s="115"/>
      <c r="I82" s="115"/>
    </row>
    <row r="83" spans="2:9">
      <c r="B83" s="117" t="e">
        <f>#REF!</f>
        <v>#REF!</v>
      </c>
      <c r="C83" t="e">
        <f>#REF!</f>
        <v>#REF!</v>
      </c>
      <c r="D83" t="e">
        <f>#REF!</f>
        <v>#REF!</v>
      </c>
      <c r="E83" s="118"/>
      <c r="F83" s="118"/>
      <c r="G83" s="118"/>
      <c r="H83" s="118"/>
      <c r="I83" s="118"/>
    </row>
    <row r="84" spans="2:9">
      <c r="B84" s="117" t="e">
        <f>#REF!</f>
        <v>#REF!</v>
      </c>
      <c r="C84" t="e">
        <f>#REF!</f>
        <v>#REF!</v>
      </c>
      <c r="D84" t="e">
        <f>#REF!</f>
        <v>#REF!</v>
      </c>
      <c r="E84" s="119"/>
      <c r="F84" s="119"/>
      <c r="G84" s="119"/>
      <c r="H84" s="119"/>
      <c r="I84" s="119"/>
    </row>
    <row r="85" spans="2:9">
      <c r="B85" s="117" t="e">
        <f>#REF!</f>
        <v>#REF!</v>
      </c>
      <c r="C85" t="e">
        <f>#REF!</f>
        <v>#REF!</v>
      </c>
      <c r="D85" t="e">
        <f>#REF!</f>
        <v>#REF!</v>
      </c>
      <c r="E85" s="118"/>
      <c r="F85" s="118"/>
      <c r="G85" s="118"/>
      <c r="H85" s="118"/>
      <c r="I85" s="118"/>
    </row>
    <row r="86" spans="2:9">
      <c r="B86" s="117" t="e">
        <f>#REF!</f>
        <v>#REF!</v>
      </c>
      <c r="C86" t="e">
        <f>#REF!</f>
        <v>#REF!</v>
      </c>
      <c r="D86" t="e">
        <f>#REF!</f>
        <v>#REF!</v>
      </c>
    </row>
    <row r="87" spans="2:9">
      <c r="B87" s="117" t="e">
        <f>#REF!</f>
        <v>#REF!</v>
      </c>
      <c r="C87" t="e">
        <f>#REF!</f>
        <v>#REF!</v>
      </c>
      <c r="D87" t="e">
        <f>#REF!</f>
        <v>#REF!</v>
      </c>
    </row>
    <row r="88" spans="2:9">
      <c r="B88" s="117" t="e">
        <f>#REF!</f>
        <v>#REF!</v>
      </c>
      <c r="C88" t="e">
        <f>#REF!</f>
        <v>#REF!</v>
      </c>
      <c r="D88" t="e">
        <f>#REF!</f>
        <v>#REF!</v>
      </c>
    </row>
    <row r="89" spans="2:9">
      <c r="B89" s="117" t="e">
        <f>#REF!</f>
        <v>#REF!</v>
      </c>
      <c r="C89" t="e">
        <f>#REF!</f>
        <v>#REF!</v>
      </c>
      <c r="D89" t="e">
        <f>#REF!</f>
        <v>#REF!</v>
      </c>
    </row>
    <row r="90" spans="2:9">
      <c r="B90" s="117"/>
    </row>
    <row r="91" spans="2:9">
      <c r="B91" s="117"/>
    </row>
    <row r="92" spans="2:9">
      <c r="B92" s="117"/>
    </row>
    <row r="93" spans="2:9">
      <c r="B93" s="120"/>
    </row>
    <row r="94" spans="2:9">
      <c r="B94" s="45" t="s">
        <v>19</v>
      </c>
    </row>
    <row r="95" spans="2:9">
      <c r="B95" s="153" t="s">
        <v>161</v>
      </c>
      <c r="C95" s="129" t="e">
        <f>#REF!</f>
        <v>#REF!</v>
      </c>
      <c r="F95" t="s">
        <v>163</v>
      </c>
    </row>
    <row r="96" spans="2:9">
      <c r="B96" s="117" t="e">
        <f>#REF!</f>
        <v>#REF!</v>
      </c>
      <c r="C96" t="s">
        <v>167</v>
      </c>
    </row>
    <row r="97" spans="2:3">
      <c r="B97" s="117" t="e">
        <f>#REF!</f>
        <v>#REF!</v>
      </c>
      <c r="C97" t="s">
        <v>168</v>
      </c>
    </row>
    <row r="98" spans="2:3">
      <c r="B98" s="117" t="e">
        <f>#REF!</f>
        <v>#REF!</v>
      </c>
      <c r="C98" t="s">
        <v>169</v>
      </c>
    </row>
    <row r="99" spans="2:3">
      <c r="B99" s="117" t="e">
        <f>#REF!</f>
        <v>#REF!</v>
      </c>
      <c r="C99" t="s">
        <v>170</v>
      </c>
    </row>
    <row r="100" spans="2:3">
      <c r="B100" s="117">
        <v>5</v>
      </c>
      <c r="C100" s="36" t="s">
        <v>66</v>
      </c>
    </row>
    <row r="101" spans="2:3">
      <c r="B101" s="117">
        <v>6</v>
      </c>
      <c r="C101" s="36" t="s">
        <v>86</v>
      </c>
    </row>
  </sheetData>
  <mergeCells count="5">
    <mergeCell ref="B5:B6"/>
    <mergeCell ref="F5:F6"/>
    <mergeCell ref="G5:G6"/>
    <mergeCell ref="H5:H6"/>
    <mergeCell ref="I5:I6"/>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B2E7F-1505-474B-B114-D21DEB935D02}">
  <sheetPr>
    <tabColor rgb="FFFF0000"/>
  </sheetPr>
  <dimension ref="B2:BH203"/>
  <sheetViews>
    <sheetView topLeftCell="W131" zoomScale="85" zoomScaleNormal="85" workbookViewId="0">
      <selection activeCell="AX197" sqref="AX197"/>
    </sheetView>
  </sheetViews>
  <sheetFormatPr baseColWidth="10" defaultColWidth="11.54296875" defaultRowHeight="14.5"/>
  <cols>
    <col min="1" max="1" width="3.6328125" customWidth="1"/>
    <col min="2" max="2" width="25.1796875" bestFit="1" customWidth="1"/>
    <col min="3" max="3" width="18.90625" customWidth="1"/>
    <col min="4" max="4" width="15.6328125" customWidth="1"/>
    <col min="5" max="5" width="8.90625" customWidth="1"/>
  </cols>
  <sheetData>
    <row r="2" spans="2:41" hidden="1"/>
    <row r="3" spans="2:41" ht="17">
      <c r="B3" s="40" t="s">
        <v>77</v>
      </c>
    </row>
    <row r="4" spans="2:41">
      <c r="B4" s="88"/>
      <c r="C4" s="88"/>
      <c r="D4" s="88"/>
      <c r="E4" s="88"/>
      <c r="F4" s="88"/>
      <c r="G4" s="88" t="s">
        <v>76</v>
      </c>
      <c r="H4" s="88"/>
      <c r="I4" s="88"/>
      <c r="J4" s="88"/>
      <c r="K4" s="88"/>
    </row>
    <row r="5" spans="2:41">
      <c r="B5" s="88"/>
      <c r="C5" s="88" t="s">
        <v>75</v>
      </c>
      <c r="D5" s="88"/>
      <c r="E5" s="88"/>
      <c r="F5" s="88"/>
      <c r="G5" s="88"/>
      <c r="H5" s="88"/>
      <c r="I5" s="88"/>
      <c r="J5" s="88"/>
      <c r="K5" s="88"/>
    </row>
    <row r="6" spans="2:41">
      <c r="B6" s="88"/>
      <c r="C6" s="88" t="s">
        <v>74</v>
      </c>
      <c r="D6" s="88" t="s">
        <v>73</v>
      </c>
      <c r="E6" s="88" t="s">
        <v>72</v>
      </c>
      <c r="F6" s="88"/>
      <c r="G6" s="88"/>
      <c r="H6" s="88"/>
      <c r="I6" s="88"/>
      <c r="J6" s="88"/>
      <c r="K6" s="88"/>
    </row>
    <row r="7" spans="2:41">
      <c r="B7" s="88"/>
      <c r="C7" s="88" t="s">
        <v>71</v>
      </c>
      <c r="D7" s="88"/>
      <c r="E7" s="88"/>
      <c r="F7" s="88"/>
      <c r="G7" s="88"/>
      <c r="H7" s="88"/>
      <c r="I7" s="88"/>
      <c r="J7" s="88"/>
      <c r="K7" s="88"/>
    </row>
    <row r="8" spans="2:41">
      <c r="B8" s="88"/>
      <c r="C8" s="88"/>
      <c r="D8" s="88"/>
      <c r="E8" s="88"/>
      <c r="F8" s="88"/>
      <c r="G8" s="88"/>
      <c r="H8" s="88"/>
      <c r="I8" s="88"/>
      <c r="J8" s="88"/>
      <c r="K8" s="88"/>
    </row>
    <row r="9" spans="2:41">
      <c r="B9" s="88" t="s">
        <v>70</v>
      </c>
      <c r="C9" s="88">
        <v>250</v>
      </c>
      <c r="D9" s="88">
        <v>125</v>
      </c>
      <c r="E9" s="88">
        <f>C9+D9</f>
        <v>375</v>
      </c>
      <c r="F9" s="88"/>
      <c r="G9" s="88" t="s">
        <v>69</v>
      </c>
      <c r="H9" s="88"/>
      <c r="I9" s="88"/>
      <c r="J9" s="88"/>
      <c r="K9" s="88"/>
    </row>
    <row r="10" spans="2:41">
      <c r="B10" s="88"/>
      <c r="C10" s="88"/>
      <c r="D10" s="88"/>
      <c r="E10" s="88"/>
      <c r="F10" s="88"/>
      <c r="G10" s="88"/>
      <c r="H10" s="88"/>
      <c r="I10" s="88"/>
      <c r="J10" s="88"/>
      <c r="K10" s="88"/>
    </row>
    <row r="11" spans="2:41">
      <c r="B11" s="88"/>
      <c r="C11" s="88"/>
      <c r="D11" s="88"/>
      <c r="E11" s="89">
        <v>250</v>
      </c>
      <c r="F11" s="88"/>
      <c r="G11" s="90" t="s">
        <v>68</v>
      </c>
      <c r="H11" s="88"/>
      <c r="I11" s="88"/>
      <c r="J11" s="88"/>
      <c r="K11" s="88"/>
    </row>
    <row r="12" spans="2:41">
      <c r="B12" s="88"/>
      <c r="C12" s="88"/>
      <c r="D12" s="88"/>
      <c r="E12" s="89"/>
      <c r="F12" s="88"/>
      <c r="G12" s="90"/>
      <c r="H12" s="88"/>
      <c r="I12" s="88"/>
      <c r="J12" s="88"/>
      <c r="K12" s="88"/>
    </row>
    <row r="13" spans="2:41" ht="15" thickBot="1">
      <c r="B13" s="91" t="s">
        <v>67</v>
      </c>
      <c r="C13" s="91"/>
      <c r="D13" s="91"/>
      <c r="E13" s="92">
        <f>AVERAGE(E9:E11)</f>
        <v>312.5</v>
      </c>
      <c r="F13" s="91"/>
      <c r="G13" s="90"/>
      <c r="H13" s="88"/>
      <c r="I13" s="88"/>
      <c r="J13" s="88"/>
      <c r="K13" s="88"/>
    </row>
    <row r="14" spans="2:41" ht="15" thickTop="1">
      <c r="B14" s="88"/>
      <c r="C14" s="88"/>
      <c r="D14" s="88"/>
      <c r="E14" s="89"/>
      <c r="F14" s="88"/>
      <c r="G14" s="90"/>
      <c r="H14" s="88"/>
      <c r="I14" s="88"/>
      <c r="J14" s="88"/>
      <c r="K14" s="88"/>
      <c r="M14" s="39"/>
      <c r="N14" s="38"/>
      <c r="O14" s="38"/>
      <c r="P14" s="38"/>
      <c r="Q14" s="38"/>
      <c r="R14" s="38"/>
      <c r="S14" s="38"/>
      <c r="T14" s="38"/>
      <c r="U14" s="38"/>
      <c r="V14" s="38"/>
      <c r="W14" s="38"/>
      <c r="X14" s="38"/>
      <c r="Y14" s="38"/>
      <c r="Z14" s="37"/>
      <c r="AB14" s="39"/>
      <c r="AC14" s="38"/>
      <c r="AD14" s="38"/>
      <c r="AE14" s="38"/>
      <c r="AF14" s="38"/>
      <c r="AG14" s="38"/>
      <c r="AH14" s="38"/>
      <c r="AI14" s="38"/>
      <c r="AJ14" s="38"/>
      <c r="AK14" s="38"/>
      <c r="AL14" s="38"/>
      <c r="AM14" s="38"/>
      <c r="AN14" s="38"/>
      <c r="AO14" s="37"/>
    </row>
    <row r="15" spans="2:41">
      <c r="B15" s="88"/>
      <c r="C15" s="88"/>
      <c r="D15" s="88"/>
      <c r="E15" s="89"/>
      <c r="F15" s="88"/>
      <c r="G15" s="90"/>
      <c r="H15" s="88"/>
      <c r="I15" s="88"/>
      <c r="J15" s="88"/>
      <c r="K15" s="88"/>
      <c r="M15" s="34"/>
      <c r="N15" s="36" t="s">
        <v>66</v>
      </c>
      <c r="Z15" s="33"/>
      <c r="AB15" s="34"/>
      <c r="AO15" s="33"/>
    </row>
    <row r="16" spans="2:41">
      <c r="B16" s="88"/>
      <c r="C16" s="88"/>
      <c r="D16" s="88"/>
      <c r="E16" s="88"/>
      <c r="F16" s="88"/>
      <c r="G16" s="88"/>
      <c r="H16" s="88"/>
      <c r="I16" s="88"/>
      <c r="J16" s="88"/>
      <c r="K16" s="88"/>
      <c r="M16" s="34"/>
      <c r="Z16" s="33"/>
      <c r="AB16" s="34"/>
      <c r="AC16" t="s">
        <v>86</v>
      </c>
      <c r="AO16" s="33"/>
    </row>
    <row r="17" spans="2:41">
      <c r="B17" s="88" t="s">
        <v>65</v>
      </c>
      <c r="C17" s="88"/>
      <c r="D17" s="88"/>
      <c r="E17" s="88">
        <v>1000</v>
      </c>
      <c r="F17" s="88"/>
      <c r="G17" s="88" t="s">
        <v>64</v>
      </c>
      <c r="H17" s="88"/>
      <c r="I17" s="88"/>
      <c r="J17" s="88"/>
      <c r="K17" s="88"/>
      <c r="M17" s="34"/>
      <c r="Z17" s="33"/>
      <c r="AB17" s="34"/>
      <c r="AO17" s="33"/>
    </row>
    <row r="18" spans="2:41">
      <c r="B18" s="88"/>
      <c r="C18" s="88"/>
      <c r="D18" s="88"/>
      <c r="E18" s="88"/>
      <c r="F18" s="88"/>
      <c r="G18" s="88"/>
      <c r="H18" s="88"/>
      <c r="I18" s="88"/>
      <c r="J18" s="88"/>
      <c r="K18" s="88"/>
      <c r="M18" s="34"/>
      <c r="Z18" s="33"/>
      <c r="AB18" s="34"/>
      <c r="AO18" s="33"/>
    </row>
    <row r="19" spans="2:41">
      <c r="B19" s="88"/>
      <c r="C19" s="88"/>
      <c r="D19" s="88"/>
      <c r="E19" s="88">
        <v>1200</v>
      </c>
      <c r="F19" s="88"/>
      <c r="G19" s="88" t="s">
        <v>63</v>
      </c>
      <c r="H19" s="88"/>
      <c r="I19" s="88"/>
      <c r="J19" s="88"/>
      <c r="K19" s="88"/>
      <c r="M19" s="34"/>
      <c r="Z19" s="33"/>
      <c r="AB19" s="34"/>
      <c r="AO19" s="33"/>
    </row>
    <row r="20" spans="2:41">
      <c r="B20" s="88"/>
      <c r="C20" s="88"/>
      <c r="D20" s="88"/>
      <c r="E20" s="88"/>
      <c r="F20" s="88"/>
      <c r="G20" s="88"/>
      <c r="H20" s="88"/>
      <c r="I20" s="88"/>
      <c r="J20" s="88"/>
      <c r="K20" s="88"/>
      <c r="M20" s="34"/>
      <c r="Z20" s="33"/>
      <c r="AB20" s="34"/>
      <c r="AO20" s="33"/>
    </row>
    <row r="21" spans="2:41">
      <c r="B21" s="88"/>
      <c r="C21" s="88"/>
      <c r="D21" s="88"/>
      <c r="E21" s="89">
        <v>400</v>
      </c>
      <c r="F21" s="88"/>
      <c r="G21" s="90" t="s">
        <v>121</v>
      </c>
      <c r="H21" s="88"/>
      <c r="I21" s="88"/>
      <c r="J21" s="88"/>
      <c r="K21" s="88"/>
      <c r="M21" s="34"/>
      <c r="Z21" s="33"/>
      <c r="AB21" s="34"/>
      <c r="AO21" s="33"/>
    </row>
    <row r="22" spans="2:41">
      <c r="B22" s="88"/>
      <c r="C22" s="88"/>
      <c r="D22" s="88"/>
      <c r="E22" s="88"/>
      <c r="F22" s="88"/>
      <c r="G22" s="88"/>
      <c r="H22" s="88"/>
      <c r="I22" s="88"/>
      <c r="J22" s="88"/>
      <c r="K22" s="88"/>
      <c r="M22" s="34"/>
      <c r="Z22" s="33"/>
      <c r="AB22" s="34"/>
      <c r="AO22" s="33"/>
    </row>
    <row r="23" spans="2:41">
      <c r="B23" s="88" t="s">
        <v>62</v>
      </c>
      <c r="C23" s="88"/>
      <c r="D23" s="88"/>
      <c r="E23" s="88">
        <v>5</v>
      </c>
      <c r="F23" s="88" t="s">
        <v>61</v>
      </c>
      <c r="G23" s="88"/>
      <c r="H23" s="88"/>
      <c r="I23" s="88"/>
      <c r="J23" s="88"/>
      <c r="K23" s="88"/>
      <c r="M23" s="34"/>
      <c r="Z23" s="33"/>
      <c r="AB23" s="34"/>
      <c r="AO23" s="33"/>
    </row>
    <row r="24" spans="2:41">
      <c r="B24" s="88"/>
      <c r="C24" s="88"/>
      <c r="D24" s="88"/>
      <c r="E24" s="88"/>
      <c r="F24" s="88"/>
      <c r="G24" s="88"/>
      <c r="H24" s="88"/>
      <c r="I24" s="88"/>
      <c r="J24" s="88"/>
      <c r="K24" s="88"/>
      <c r="M24" s="34"/>
      <c r="Z24" s="33"/>
      <c r="AB24" s="34"/>
      <c r="AO24" s="33"/>
    </row>
    <row r="25" spans="2:41">
      <c r="B25" s="88"/>
      <c r="C25" s="88"/>
      <c r="D25" s="88"/>
      <c r="E25" s="88"/>
      <c r="F25" s="88"/>
      <c r="G25" s="88" t="s">
        <v>60</v>
      </c>
      <c r="H25" s="88"/>
      <c r="I25" s="88"/>
      <c r="J25" s="88"/>
      <c r="K25" s="88"/>
      <c r="M25" s="34"/>
      <c r="Z25" s="33"/>
      <c r="AB25" s="34"/>
      <c r="AO25" s="33"/>
    </row>
    <row r="26" spans="2:41">
      <c r="B26" s="88"/>
      <c r="C26" s="88"/>
      <c r="D26" s="88"/>
      <c r="E26" s="88"/>
      <c r="F26" s="88"/>
      <c r="G26" s="93" t="s">
        <v>59</v>
      </c>
      <c r="H26" s="88"/>
      <c r="I26" s="88"/>
      <c r="J26" s="88"/>
      <c r="K26" s="88"/>
      <c r="M26" s="34"/>
      <c r="Z26" s="33"/>
      <c r="AB26" s="34"/>
      <c r="AO26" s="33"/>
    </row>
    <row r="27" spans="2:41">
      <c r="B27" s="88" t="s">
        <v>58</v>
      </c>
      <c r="C27" s="88" t="s">
        <v>57</v>
      </c>
      <c r="D27" s="88"/>
      <c r="E27" s="88"/>
      <c r="F27" s="88"/>
      <c r="G27" s="88"/>
      <c r="H27" s="88"/>
      <c r="I27" s="88"/>
      <c r="J27" s="88"/>
      <c r="K27" s="88"/>
      <c r="M27" s="34"/>
      <c r="Z27" s="33"/>
      <c r="AB27" s="34"/>
      <c r="AO27" s="33"/>
    </row>
    <row r="28" spans="2:41">
      <c r="B28" s="88"/>
      <c r="C28" s="88"/>
      <c r="D28" s="88"/>
      <c r="E28" s="88"/>
      <c r="F28" s="88"/>
      <c r="G28" s="88"/>
      <c r="H28" s="88"/>
      <c r="I28" s="88"/>
      <c r="J28" s="88"/>
      <c r="K28" s="88"/>
      <c r="M28" s="34"/>
      <c r="Z28" s="33"/>
      <c r="AB28" s="34"/>
      <c r="AO28" s="33"/>
    </row>
    <row r="29" spans="2:41">
      <c r="B29" s="88">
        <v>0.1</v>
      </c>
      <c r="C29" s="88">
        <f t="shared" ref="C29:C34" si="0">B29*1000</f>
        <v>100</v>
      </c>
      <c r="D29" s="94">
        <f t="shared" ref="D29:D34" si="1">B29*4464+212</f>
        <v>658.40000000000009</v>
      </c>
      <c r="E29" s="88"/>
      <c r="F29" s="88"/>
      <c r="G29" s="88"/>
      <c r="H29" s="88"/>
      <c r="I29" s="88"/>
      <c r="J29" s="88"/>
      <c r="K29" s="88"/>
      <c r="M29" s="34"/>
      <c r="Z29" s="33"/>
      <c r="AB29" s="34"/>
      <c r="AO29" s="33"/>
    </row>
    <row r="30" spans="2:41">
      <c r="B30" s="88">
        <v>0.2</v>
      </c>
      <c r="C30" s="88">
        <f t="shared" si="0"/>
        <v>200</v>
      </c>
      <c r="D30" s="94">
        <f t="shared" si="1"/>
        <v>1104.8000000000002</v>
      </c>
      <c r="E30" s="88"/>
      <c r="F30" s="88"/>
      <c r="G30" s="88"/>
      <c r="H30" s="88"/>
      <c r="I30" s="88"/>
      <c r="J30" s="88"/>
      <c r="K30" s="88"/>
      <c r="M30" s="34"/>
      <c r="Z30" s="33"/>
      <c r="AB30" s="34"/>
      <c r="AO30" s="33"/>
    </row>
    <row r="31" spans="2:41">
      <c r="B31" s="88">
        <v>0.3</v>
      </c>
      <c r="C31" s="88">
        <f t="shared" si="0"/>
        <v>300</v>
      </c>
      <c r="D31" s="94">
        <f t="shared" si="1"/>
        <v>1551.2</v>
      </c>
      <c r="E31" s="88"/>
      <c r="F31" s="88"/>
      <c r="G31" s="88"/>
      <c r="H31" s="88"/>
      <c r="I31" s="88"/>
      <c r="J31" s="88"/>
      <c r="K31" s="88"/>
      <c r="M31" s="34"/>
      <c r="Z31" s="33"/>
      <c r="AB31" s="34"/>
      <c r="AO31" s="33"/>
    </row>
    <row r="32" spans="2:41">
      <c r="B32" s="88">
        <v>0.4</v>
      </c>
      <c r="C32" s="88">
        <f t="shared" si="0"/>
        <v>400</v>
      </c>
      <c r="D32" s="94">
        <f t="shared" si="1"/>
        <v>1997.6000000000001</v>
      </c>
      <c r="E32" s="88"/>
      <c r="F32" s="88"/>
      <c r="G32" s="88"/>
      <c r="H32" s="88"/>
      <c r="I32" s="88"/>
      <c r="J32" s="88"/>
      <c r="K32" s="88"/>
      <c r="M32" s="34"/>
      <c r="Z32" s="33"/>
      <c r="AB32" s="34"/>
      <c r="AO32" s="33"/>
    </row>
    <row r="33" spans="2:41">
      <c r="B33" s="88">
        <v>0.5</v>
      </c>
      <c r="C33" s="88">
        <f t="shared" si="0"/>
        <v>500</v>
      </c>
      <c r="D33" s="94">
        <f t="shared" si="1"/>
        <v>2444</v>
      </c>
      <c r="E33" s="88"/>
      <c r="F33" s="88"/>
      <c r="G33" s="88"/>
      <c r="H33" s="88"/>
      <c r="I33" s="88"/>
      <c r="J33" s="88"/>
      <c r="K33" s="88"/>
      <c r="M33" s="34"/>
      <c r="Z33" s="33"/>
      <c r="AB33" s="34"/>
      <c r="AO33" s="33"/>
    </row>
    <row r="34" spans="2:41">
      <c r="B34" s="88">
        <v>0.6</v>
      </c>
      <c r="C34" s="88">
        <f t="shared" si="0"/>
        <v>600</v>
      </c>
      <c r="D34" s="94">
        <f t="shared" si="1"/>
        <v>2890.4</v>
      </c>
      <c r="E34" s="88"/>
      <c r="F34" s="88"/>
      <c r="G34" s="88"/>
      <c r="H34" s="88"/>
      <c r="I34" s="88"/>
      <c r="J34" s="88"/>
      <c r="K34" s="88"/>
      <c r="M34" s="34"/>
      <c r="Z34" s="33"/>
      <c r="AB34" s="34"/>
      <c r="AO34" s="33"/>
    </row>
    <row r="35" spans="2:41">
      <c r="B35" s="88"/>
      <c r="C35" s="88"/>
      <c r="D35" s="88"/>
      <c r="E35" s="88"/>
      <c r="F35" s="88"/>
      <c r="G35" s="88"/>
      <c r="H35" s="88"/>
      <c r="I35" s="88"/>
      <c r="J35" s="88"/>
      <c r="K35" s="88"/>
      <c r="M35" s="34"/>
      <c r="Z35" s="33"/>
      <c r="AB35" s="34"/>
      <c r="AO35" s="33"/>
    </row>
    <row r="36" spans="2:41">
      <c r="B36" s="88"/>
      <c r="C36" s="88"/>
      <c r="D36" s="88"/>
      <c r="E36" s="88"/>
      <c r="F36" s="88"/>
      <c r="G36" s="88"/>
      <c r="H36" s="88"/>
      <c r="I36" s="88"/>
      <c r="J36" s="88"/>
      <c r="K36" s="88"/>
      <c r="M36" s="34"/>
      <c r="Z36" s="33"/>
      <c r="AB36" s="34"/>
      <c r="AO36" s="33"/>
    </row>
    <row r="37" spans="2:41">
      <c r="B37" s="88"/>
      <c r="C37" s="88"/>
      <c r="D37" s="88"/>
      <c r="E37" s="88"/>
      <c r="F37" s="88"/>
      <c r="G37" s="88"/>
      <c r="H37" s="88"/>
      <c r="I37" s="88"/>
      <c r="J37" s="88"/>
      <c r="K37" s="88"/>
      <c r="M37" s="34"/>
      <c r="Z37" s="33"/>
      <c r="AB37" s="34"/>
      <c r="AO37" s="33"/>
    </row>
    <row r="38" spans="2:41">
      <c r="B38" s="88"/>
      <c r="C38" s="88"/>
      <c r="D38" s="88"/>
      <c r="E38" s="88"/>
      <c r="F38" s="88"/>
      <c r="G38" s="88"/>
      <c r="H38" s="88"/>
      <c r="I38" s="88"/>
      <c r="J38" s="88"/>
      <c r="K38" s="88"/>
      <c r="M38" s="34"/>
      <c r="Z38" s="33"/>
      <c r="AB38" s="34"/>
      <c r="AO38" s="33"/>
    </row>
    <row r="39" spans="2:41">
      <c r="B39" s="88"/>
      <c r="C39" s="88"/>
      <c r="D39" s="88"/>
      <c r="E39" s="88"/>
      <c r="F39" s="88"/>
      <c r="G39" s="88"/>
      <c r="H39" s="88"/>
      <c r="I39" s="88"/>
      <c r="J39" s="88"/>
      <c r="K39" s="88"/>
      <c r="M39" s="34"/>
      <c r="Z39" s="33"/>
      <c r="AB39" s="34"/>
      <c r="AO39" s="33"/>
    </row>
    <row r="40" spans="2:41">
      <c r="B40" s="88"/>
      <c r="C40" s="88"/>
      <c r="D40" s="88"/>
      <c r="E40" s="88"/>
      <c r="F40" s="88"/>
      <c r="G40" s="88"/>
      <c r="H40" s="88"/>
      <c r="I40" s="88"/>
      <c r="J40" s="88"/>
      <c r="K40" s="88"/>
      <c r="M40" s="34"/>
      <c r="Z40" s="33"/>
      <c r="AB40" s="34"/>
      <c r="AO40" s="33"/>
    </row>
    <row r="41" spans="2:41">
      <c r="B41" s="88"/>
      <c r="C41" s="88"/>
      <c r="D41" s="88"/>
      <c r="E41" s="88"/>
      <c r="F41" s="88"/>
      <c r="G41" s="88"/>
      <c r="H41" s="88"/>
      <c r="I41" s="88"/>
      <c r="J41" s="88"/>
      <c r="K41" s="88"/>
      <c r="M41" s="34"/>
      <c r="Z41" s="33"/>
      <c r="AB41" s="34"/>
      <c r="AO41" s="33"/>
    </row>
    <row r="42" spans="2:41">
      <c r="B42" s="88"/>
      <c r="C42" s="88"/>
      <c r="D42" s="88"/>
      <c r="E42" s="88"/>
      <c r="F42" s="88"/>
      <c r="G42" s="88"/>
      <c r="H42" s="88"/>
      <c r="I42" s="88"/>
      <c r="J42" s="88"/>
      <c r="K42" s="88"/>
      <c r="M42" s="34"/>
      <c r="Z42" s="33"/>
      <c r="AB42" s="34"/>
      <c r="AO42" s="33"/>
    </row>
    <row r="43" spans="2:41">
      <c r="B43" s="88"/>
      <c r="C43" s="88"/>
      <c r="D43" s="88"/>
      <c r="E43" s="88"/>
      <c r="F43" s="88"/>
      <c r="G43" s="88"/>
      <c r="H43" s="88"/>
      <c r="I43" s="88"/>
      <c r="J43" s="88"/>
      <c r="K43" s="88"/>
      <c r="M43" s="34"/>
      <c r="Z43" s="33"/>
      <c r="AB43" s="34"/>
      <c r="AO43" s="33"/>
    </row>
    <row r="44" spans="2:41">
      <c r="M44" s="34"/>
      <c r="Z44" s="33"/>
      <c r="AB44" s="34"/>
      <c r="AO44" s="33"/>
    </row>
    <row r="45" spans="2:41">
      <c r="M45" s="34"/>
      <c r="Z45" s="33"/>
      <c r="AB45" s="34"/>
      <c r="AO45" s="33"/>
    </row>
    <row r="46" spans="2:41">
      <c r="M46" s="34"/>
      <c r="Z46" s="33"/>
      <c r="AB46" s="34"/>
      <c r="AO46" s="33"/>
    </row>
    <row r="47" spans="2:41">
      <c r="M47" s="34"/>
      <c r="Z47" s="33"/>
      <c r="AB47" s="34"/>
      <c r="AO47" s="33"/>
    </row>
    <row r="48" spans="2:41">
      <c r="B48" t="s">
        <v>102</v>
      </c>
      <c r="M48" s="34"/>
      <c r="Z48" s="33"/>
      <c r="AB48" s="34"/>
      <c r="AO48" s="33"/>
    </row>
    <row r="49" spans="2:41">
      <c r="E49" s="46"/>
      <c r="M49" s="34"/>
      <c r="Z49" s="33"/>
      <c r="AB49" s="34"/>
      <c r="AO49" s="33"/>
    </row>
    <row r="50" spans="2:41">
      <c r="B50" t="s">
        <v>87</v>
      </c>
      <c r="C50" t="s">
        <v>88</v>
      </c>
      <c r="D50" s="86" t="s">
        <v>116</v>
      </c>
      <c r="E50" s="86" t="s">
        <v>116</v>
      </c>
      <c r="F50" t="s">
        <v>115</v>
      </c>
      <c r="G50" t="s">
        <v>78</v>
      </c>
      <c r="H50" t="s">
        <v>79</v>
      </c>
      <c r="I50" t="s">
        <v>80</v>
      </c>
      <c r="J50" t="s">
        <v>81</v>
      </c>
      <c r="K50" t="s">
        <v>82</v>
      </c>
      <c r="M50" s="34"/>
      <c r="Z50" s="33"/>
      <c r="AB50" s="34"/>
      <c r="AO50" s="33"/>
    </row>
    <row r="51" spans="2:41">
      <c r="D51" s="87" t="s">
        <v>117</v>
      </c>
      <c r="E51" s="87" t="s">
        <v>118</v>
      </c>
      <c r="G51" s="45" t="s">
        <v>83</v>
      </c>
      <c r="H51" s="45" t="s">
        <v>84</v>
      </c>
      <c r="K51" s="45" t="s">
        <v>85</v>
      </c>
      <c r="M51" s="34"/>
      <c r="Z51" s="33"/>
      <c r="AB51" s="34"/>
      <c r="AO51" s="33"/>
    </row>
    <row r="52" spans="2:41">
      <c r="G52" s="47" t="s">
        <v>104</v>
      </c>
      <c r="H52" s="47" t="s">
        <v>104</v>
      </c>
      <c r="I52" s="47" t="s">
        <v>104</v>
      </c>
      <c r="J52" s="47" t="s">
        <v>104</v>
      </c>
      <c r="K52" s="47" t="s">
        <v>104</v>
      </c>
      <c r="M52" s="34"/>
      <c r="Z52" s="33"/>
      <c r="AB52" s="34"/>
      <c r="AO52" s="33"/>
    </row>
    <row r="53" spans="2:41">
      <c r="B53" t="s">
        <v>89</v>
      </c>
      <c r="C53" s="41">
        <f>50/2</f>
        <v>25</v>
      </c>
      <c r="D53" s="84">
        <f xml:space="preserve"> -0.00004*C53^2 + 0.0986*C53 + 16.882</f>
        <v>19.322000000000003</v>
      </c>
      <c r="E53" s="84">
        <f>3.4924*C53^0.4425</f>
        <v>14.511504250770694</v>
      </c>
      <c r="F53">
        <v>20</v>
      </c>
      <c r="G53" s="35">
        <f t="shared" ref="G53:J59" si="2">(O$73+O$72*$F53)*100%</f>
        <v>450</v>
      </c>
      <c r="H53" s="35">
        <f t="shared" si="2"/>
        <v>380</v>
      </c>
      <c r="I53" s="35">
        <f t="shared" si="2"/>
        <v>240</v>
      </c>
      <c r="J53" s="35">
        <f t="shared" si="2"/>
        <v>170</v>
      </c>
      <c r="K53" s="35">
        <f>(I53+J53)/2</f>
        <v>205</v>
      </c>
      <c r="M53" s="34"/>
      <c r="Z53" s="33"/>
      <c r="AB53" s="34"/>
      <c r="AO53" s="33"/>
    </row>
    <row r="54" spans="2:41">
      <c r="B54" t="s">
        <v>90</v>
      </c>
      <c r="C54" s="41">
        <f>(250-50)/2+50</f>
        <v>150</v>
      </c>
      <c r="D54" s="84">
        <f t="shared" ref="D54:D56" si="3" xml:space="preserve"> -0.00004*C54^2 + 0.0986*C54 + 16.882</f>
        <v>30.771999999999998</v>
      </c>
      <c r="E54" s="84">
        <f t="shared" ref="E54:E59" si="4">3.4924*C54^0.4425</f>
        <v>32.065968505606754</v>
      </c>
      <c r="F54">
        <v>32</v>
      </c>
      <c r="G54" s="35">
        <f t="shared" si="2"/>
        <v>491.25</v>
      </c>
      <c r="H54" s="35">
        <f t="shared" si="2"/>
        <v>413</v>
      </c>
      <c r="I54" s="35">
        <f t="shared" si="2"/>
        <v>264</v>
      </c>
      <c r="J54" s="35">
        <f t="shared" si="2"/>
        <v>189.5</v>
      </c>
      <c r="K54" s="35">
        <f t="shared" ref="K54:K59" si="5">(I54+J54)/2</f>
        <v>226.75</v>
      </c>
      <c r="M54" s="34"/>
      <c r="Z54" s="33"/>
      <c r="AB54" s="34"/>
      <c r="AO54" s="33"/>
    </row>
    <row r="55" spans="2:41">
      <c r="B55" t="s">
        <v>91</v>
      </c>
      <c r="C55" s="41">
        <f>(250-100)/2+100</f>
        <v>175</v>
      </c>
      <c r="D55" s="84">
        <f t="shared" si="3"/>
        <v>32.911999999999999</v>
      </c>
      <c r="E55" s="84">
        <f t="shared" si="4"/>
        <v>34.329566241338874</v>
      </c>
      <c r="F55">
        <v>40</v>
      </c>
      <c r="G55" s="35">
        <f t="shared" si="2"/>
        <v>518.75</v>
      </c>
      <c r="H55" s="35">
        <f t="shared" si="2"/>
        <v>435</v>
      </c>
      <c r="I55" s="35">
        <f t="shared" si="2"/>
        <v>280</v>
      </c>
      <c r="J55" s="35">
        <f t="shared" si="2"/>
        <v>202.5</v>
      </c>
      <c r="K55" s="35">
        <f t="shared" si="5"/>
        <v>241.25</v>
      </c>
      <c r="M55" s="34"/>
      <c r="Z55" s="33"/>
      <c r="AB55" s="34"/>
      <c r="AO55" s="33"/>
    </row>
    <row r="56" spans="2:41">
      <c r="B56" t="s">
        <v>92</v>
      </c>
      <c r="C56" s="41">
        <f>(1000-250)/2+250</f>
        <v>625</v>
      </c>
      <c r="D56" s="84">
        <f t="shared" si="3"/>
        <v>62.881999999999991</v>
      </c>
      <c r="E56" s="84">
        <f t="shared" si="4"/>
        <v>60.297719510976968</v>
      </c>
      <c r="F56">
        <v>63</v>
      </c>
      <c r="G56" s="35">
        <f t="shared" si="2"/>
        <v>597.8125</v>
      </c>
      <c r="H56" s="35">
        <f t="shared" si="2"/>
        <v>498.25</v>
      </c>
      <c r="I56" s="35">
        <f t="shared" si="2"/>
        <v>326</v>
      </c>
      <c r="J56" s="35">
        <f t="shared" si="2"/>
        <v>239.875</v>
      </c>
      <c r="K56" s="35">
        <f t="shared" si="5"/>
        <v>282.9375</v>
      </c>
      <c r="M56" s="34"/>
      <c r="Z56" s="33"/>
      <c r="AB56" s="34"/>
      <c r="AO56" s="33"/>
    </row>
    <row r="57" spans="2:41">
      <c r="B57" t="s">
        <v>93</v>
      </c>
      <c r="C57" s="41">
        <f>(5000-1000)/2+1000</f>
        <v>3000</v>
      </c>
      <c r="D57" s="85" t="s">
        <v>54</v>
      </c>
      <c r="E57" s="84">
        <f t="shared" si="4"/>
        <v>120.71191362195184</v>
      </c>
      <c r="F57">
        <v>100</v>
      </c>
      <c r="G57" s="35">
        <f t="shared" si="2"/>
        <v>725</v>
      </c>
      <c r="H57" s="35">
        <f t="shared" si="2"/>
        <v>600</v>
      </c>
      <c r="I57" s="35">
        <f t="shared" si="2"/>
        <v>400</v>
      </c>
      <c r="J57" s="35">
        <f t="shared" si="2"/>
        <v>300</v>
      </c>
      <c r="K57" s="35">
        <f t="shared" si="5"/>
        <v>350</v>
      </c>
      <c r="M57" s="34"/>
      <c r="Z57" s="33"/>
      <c r="AB57" s="34"/>
      <c r="AO57" s="33"/>
    </row>
    <row r="58" spans="2:41">
      <c r="B58" t="s">
        <v>94</v>
      </c>
      <c r="C58" s="41">
        <f>(25000-5000)/2+5000</f>
        <v>15000</v>
      </c>
      <c r="D58" s="85" t="s">
        <v>54</v>
      </c>
      <c r="E58" s="84">
        <f t="shared" si="4"/>
        <v>246.06189350291592</v>
      </c>
      <c r="F58">
        <v>250</v>
      </c>
      <c r="G58" s="35">
        <f t="shared" si="2"/>
        <v>1240.625</v>
      </c>
      <c r="H58" s="35">
        <f t="shared" si="2"/>
        <v>1012.5</v>
      </c>
      <c r="I58" s="35">
        <f t="shared" si="2"/>
        <v>700</v>
      </c>
      <c r="J58" s="35">
        <f t="shared" si="2"/>
        <v>543.75</v>
      </c>
      <c r="K58" s="35">
        <f t="shared" si="5"/>
        <v>621.875</v>
      </c>
      <c r="M58" s="34"/>
      <c r="Z58" s="33"/>
      <c r="AB58" s="34"/>
      <c r="AO58" s="33"/>
    </row>
    <row r="59" spans="2:41">
      <c r="B59" s="44" t="s">
        <v>95</v>
      </c>
      <c r="C59" s="48">
        <f>(100000-25000)/2+25000</f>
        <v>62500</v>
      </c>
      <c r="D59" s="85" t="s">
        <v>54</v>
      </c>
      <c r="E59" s="84">
        <f t="shared" si="4"/>
        <v>462.70147849064477</v>
      </c>
      <c r="F59" s="44">
        <v>500</v>
      </c>
      <c r="G59" s="49">
        <f t="shared" si="2"/>
        <v>2100</v>
      </c>
      <c r="H59" s="49">
        <f t="shared" si="2"/>
        <v>1700</v>
      </c>
      <c r="I59" s="49">
        <f t="shared" si="2"/>
        <v>1200</v>
      </c>
      <c r="J59" s="49">
        <f t="shared" si="2"/>
        <v>950</v>
      </c>
      <c r="K59" s="49">
        <f t="shared" si="5"/>
        <v>1075</v>
      </c>
      <c r="M59" s="34"/>
      <c r="Z59" s="33"/>
      <c r="AB59" s="34"/>
      <c r="AO59" s="33"/>
    </row>
    <row r="60" spans="2:41">
      <c r="M60" s="34"/>
      <c r="Z60" s="33"/>
      <c r="AB60" s="34"/>
      <c r="AO60" s="33"/>
    </row>
    <row r="61" spans="2:41">
      <c r="B61" t="s">
        <v>103</v>
      </c>
      <c r="G61" s="35">
        <f>AVERAGE(G53:G58)</f>
        <v>670.57291666666663</v>
      </c>
      <c r="H61" s="35">
        <f t="shared" ref="H61:J61" si="6">AVERAGE(H53:H58)</f>
        <v>556.45833333333337</v>
      </c>
      <c r="I61" s="35">
        <f t="shared" si="6"/>
        <v>368.33333333333331</v>
      </c>
      <c r="J61" s="35">
        <f t="shared" si="6"/>
        <v>274.27083333333331</v>
      </c>
      <c r="K61" s="35">
        <f>AVERAGE(K53:K58)</f>
        <v>321.30208333333331</v>
      </c>
      <c r="M61" s="34"/>
      <c r="Z61" s="33"/>
      <c r="AB61" s="34"/>
      <c r="AO61" s="33"/>
    </row>
    <row r="62" spans="2:41">
      <c r="M62" s="34"/>
      <c r="Z62" s="33"/>
      <c r="AB62" s="34"/>
      <c r="AO62" s="33"/>
    </row>
    <row r="63" spans="2:41">
      <c r="M63" s="34"/>
      <c r="Z63" s="33"/>
      <c r="AB63" s="34"/>
      <c r="AO63" s="33"/>
    </row>
    <row r="64" spans="2:41">
      <c r="M64" s="34"/>
      <c r="Z64" s="33"/>
      <c r="AB64" s="34"/>
      <c r="AO64" s="33"/>
    </row>
    <row r="65" spans="3:41">
      <c r="M65" s="34"/>
      <c r="Z65" s="33"/>
      <c r="AB65" s="34"/>
      <c r="AO65" s="33"/>
    </row>
    <row r="66" spans="3:41" ht="15" thickBot="1">
      <c r="M66" s="32"/>
      <c r="N66" s="31"/>
      <c r="O66" s="31"/>
      <c r="P66" s="31"/>
      <c r="Q66" s="31"/>
      <c r="R66" s="31"/>
      <c r="S66" s="31"/>
      <c r="T66" s="31"/>
      <c r="U66" s="31"/>
      <c r="V66" s="31"/>
      <c r="W66" s="31"/>
      <c r="X66" s="31"/>
      <c r="Y66" s="31"/>
      <c r="Z66" s="30"/>
      <c r="AB66" s="32"/>
      <c r="AC66" s="31"/>
      <c r="AD66" s="31"/>
      <c r="AE66" s="31"/>
      <c r="AF66" s="31"/>
      <c r="AG66" s="31"/>
      <c r="AH66" s="31"/>
      <c r="AI66" s="31"/>
      <c r="AJ66" s="31"/>
      <c r="AK66" s="31"/>
      <c r="AL66" s="31"/>
      <c r="AM66" s="31"/>
      <c r="AN66" s="31"/>
      <c r="AO66" s="30"/>
    </row>
    <row r="67" spans="3:41" ht="15" thickTop="1"/>
    <row r="68" spans="3:41">
      <c r="O68" t="s">
        <v>78</v>
      </c>
      <c r="P68" t="s">
        <v>79</v>
      </c>
      <c r="Q68" t="s">
        <v>80</v>
      </c>
      <c r="R68" t="s">
        <v>81</v>
      </c>
    </row>
    <row r="69" spans="3:41">
      <c r="N69">
        <v>100</v>
      </c>
      <c r="O69" s="42">
        <v>725</v>
      </c>
      <c r="P69" s="42">
        <v>600</v>
      </c>
      <c r="Q69" s="42">
        <v>400</v>
      </c>
      <c r="R69" s="42">
        <v>300</v>
      </c>
    </row>
    <row r="70" spans="3:41" ht="15" thickBot="1">
      <c r="N70">
        <v>500</v>
      </c>
      <c r="O70" s="43">
        <v>2100</v>
      </c>
      <c r="P70" s="43">
        <v>1700</v>
      </c>
      <c r="Q70" s="43">
        <v>1200</v>
      </c>
      <c r="R70" s="43">
        <v>950</v>
      </c>
      <c r="AD70" s="45" t="s">
        <v>109</v>
      </c>
      <c r="AE70" s="45" t="s">
        <v>57</v>
      </c>
      <c r="AF70" s="45">
        <v>20</v>
      </c>
      <c r="AG70" s="45">
        <v>25</v>
      </c>
      <c r="AH70" s="45">
        <v>32</v>
      </c>
      <c r="AI70" s="45">
        <v>40</v>
      </c>
      <c r="AJ70" s="45">
        <v>50</v>
      </c>
      <c r="AK70" s="45">
        <v>63</v>
      </c>
      <c r="AL70" s="45">
        <v>75</v>
      </c>
    </row>
    <row r="71" spans="3:41">
      <c r="M71" t="s">
        <v>96</v>
      </c>
      <c r="N71">
        <f>N70-N69</f>
        <v>400</v>
      </c>
      <c r="O71">
        <f t="shared" ref="O71:R71" si="7">O70-O69</f>
        <v>1375</v>
      </c>
      <c r="P71">
        <f t="shared" si="7"/>
        <v>1100</v>
      </c>
      <c r="Q71">
        <f t="shared" si="7"/>
        <v>800</v>
      </c>
      <c r="R71">
        <f t="shared" si="7"/>
        <v>650</v>
      </c>
      <c r="AD71" s="50" t="s">
        <v>106</v>
      </c>
      <c r="AE71" s="51" t="s">
        <v>111</v>
      </c>
      <c r="AF71" s="52">
        <v>15</v>
      </c>
      <c r="AG71" s="52">
        <v>30</v>
      </c>
      <c r="AH71" s="52">
        <v>55</v>
      </c>
      <c r="AI71" s="52">
        <v>75</v>
      </c>
      <c r="AJ71" s="52">
        <v>140</v>
      </c>
      <c r="AK71" s="52">
        <v>220</v>
      </c>
      <c r="AL71" s="53">
        <v>350</v>
      </c>
    </row>
    <row r="72" spans="3:41">
      <c r="M72" t="s">
        <v>99</v>
      </c>
      <c r="N72" s="45" t="s">
        <v>97</v>
      </c>
      <c r="O72">
        <f>O71/$N71</f>
        <v>3.4375</v>
      </c>
      <c r="P72">
        <f t="shared" ref="P72:R72" si="8">P71/$N71</f>
        <v>2.75</v>
      </c>
      <c r="Q72">
        <f t="shared" si="8"/>
        <v>2</v>
      </c>
      <c r="R72">
        <f t="shared" si="8"/>
        <v>1.625</v>
      </c>
      <c r="AD72" s="74"/>
      <c r="AE72" s="81" t="s">
        <v>114</v>
      </c>
      <c r="AF72" s="42">
        <f>AVERAGE(AF71,AF73)</f>
        <v>22.5</v>
      </c>
      <c r="AG72" s="42">
        <f t="shared" ref="AG72:AL72" si="9">AVERAGE(AG71,AG73)</f>
        <v>45</v>
      </c>
      <c r="AH72" s="42">
        <f t="shared" si="9"/>
        <v>82.5</v>
      </c>
      <c r="AI72" s="42">
        <f t="shared" si="9"/>
        <v>112.5</v>
      </c>
      <c r="AJ72" s="42">
        <f t="shared" si="9"/>
        <v>210</v>
      </c>
      <c r="AK72" s="42">
        <f t="shared" si="9"/>
        <v>330</v>
      </c>
      <c r="AL72" s="75">
        <f t="shared" si="9"/>
        <v>525</v>
      </c>
    </row>
    <row r="73" spans="3:41" ht="15" thickBot="1">
      <c r="M73" t="s">
        <v>100</v>
      </c>
      <c r="N73" s="45" t="s">
        <v>98</v>
      </c>
      <c r="O73">
        <f>O69-O72*$N69</f>
        <v>381.25</v>
      </c>
      <c r="P73">
        <f t="shared" ref="P73:R73" si="10">P69-P72*$N69</f>
        <v>325</v>
      </c>
      <c r="Q73">
        <f t="shared" si="10"/>
        <v>200</v>
      </c>
      <c r="R73">
        <f t="shared" si="10"/>
        <v>137.5</v>
      </c>
      <c r="AD73" s="54"/>
      <c r="AE73" s="55" t="s">
        <v>110</v>
      </c>
      <c r="AF73" s="56">
        <v>30</v>
      </c>
      <c r="AG73" s="56">
        <v>60</v>
      </c>
      <c r="AH73" s="56">
        <v>110</v>
      </c>
      <c r="AI73" s="56">
        <v>150</v>
      </c>
      <c r="AJ73" s="56">
        <v>280</v>
      </c>
      <c r="AK73" s="56">
        <v>440</v>
      </c>
      <c r="AL73" s="57">
        <v>700</v>
      </c>
    </row>
    <row r="74" spans="3:41">
      <c r="AD74" s="65" t="s">
        <v>107</v>
      </c>
      <c r="AE74" s="66" t="s">
        <v>113</v>
      </c>
      <c r="AF74" s="67">
        <v>25</v>
      </c>
      <c r="AG74" s="67">
        <v>40</v>
      </c>
      <c r="AH74" s="67">
        <v>80</v>
      </c>
      <c r="AI74" s="67">
        <v>110</v>
      </c>
      <c r="AJ74" s="67">
        <v>205</v>
      </c>
      <c r="AK74" s="67">
        <v>340</v>
      </c>
      <c r="AL74" s="68">
        <v>500</v>
      </c>
    </row>
    <row r="75" spans="3:41">
      <c r="M75" s="44" t="s">
        <v>101</v>
      </c>
      <c r="N75" s="44"/>
      <c r="O75" s="44">
        <f>O73+O72*$N70</f>
        <v>2100</v>
      </c>
      <c r="P75" s="44">
        <f t="shared" ref="P75:R75" si="11">P73+P72*$N70</f>
        <v>1700</v>
      </c>
      <c r="Q75" s="44">
        <f t="shared" si="11"/>
        <v>1200</v>
      </c>
      <c r="R75" s="44">
        <f t="shared" si="11"/>
        <v>950</v>
      </c>
      <c r="AD75" s="76"/>
      <c r="AE75" s="83" t="s">
        <v>114</v>
      </c>
      <c r="AF75" s="77">
        <f>AVERAGE(AF74,AF76)</f>
        <v>37.5</v>
      </c>
      <c r="AG75" s="77">
        <f t="shared" ref="AG75:AL75" si="12">AVERAGE(AG74,AG76)</f>
        <v>60</v>
      </c>
      <c r="AH75" s="77">
        <f t="shared" si="12"/>
        <v>120</v>
      </c>
      <c r="AI75" s="77">
        <f t="shared" si="12"/>
        <v>165</v>
      </c>
      <c r="AJ75" s="77">
        <f t="shared" si="12"/>
        <v>307.5</v>
      </c>
      <c r="AK75" s="77">
        <f t="shared" si="12"/>
        <v>510</v>
      </c>
      <c r="AL75" s="78">
        <f t="shared" si="12"/>
        <v>750</v>
      </c>
    </row>
    <row r="76" spans="3:41" ht="15" thickBot="1">
      <c r="AD76" s="69"/>
      <c r="AE76" s="70" t="s">
        <v>110</v>
      </c>
      <c r="AF76" s="71">
        <v>50</v>
      </c>
      <c r="AG76" s="71">
        <v>80</v>
      </c>
      <c r="AH76" s="71">
        <v>160</v>
      </c>
      <c r="AI76" s="71">
        <v>220</v>
      </c>
      <c r="AJ76" s="71">
        <v>410</v>
      </c>
      <c r="AK76" s="71">
        <v>680</v>
      </c>
      <c r="AL76" s="72">
        <v>1000</v>
      </c>
    </row>
    <row r="77" spans="3:41">
      <c r="AD77" s="73" t="s">
        <v>108</v>
      </c>
      <c r="AE77" s="58" t="s">
        <v>112</v>
      </c>
      <c r="AF77" s="59">
        <v>35</v>
      </c>
      <c r="AG77" s="59">
        <v>55</v>
      </c>
      <c r="AH77" s="59">
        <v>110</v>
      </c>
      <c r="AI77" s="59">
        <v>150</v>
      </c>
      <c r="AJ77" s="59">
        <v>275</v>
      </c>
      <c r="AK77" s="59">
        <v>450</v>
      </c>
      <c r="AL77" s="60">
        <v>700</v>
      </c>
    </row>
    <row r="78" spans="3:41">
      <c r="AD78" s="73"/>
      <c r="AE78" s="82" t="s">
        <v>114</v>
      </c>
      <c r="AF78" s="79">
        <f>AVERAGE(AF77,AF79)</f>
        <v>52.5</v>
      </c>
      <c r="AG78" s="79">
        <f t="shared" ref="AG78:AL78" si="13">AVERAGE(AG77,AG79)</f>
        <v>82.5</v>
      </c>
      <c r="AH78" s="79">
        <f t="shared" si="13"/>
        <v>165</v>
      </c>
      <c r="AI78" s="79">
        <f t="shared" si="13"/>
        <v>225</v>
      </c>
      <c r="AJ78" s="79">
        <f t="shared" si="13"/>
        <v>412.5</v>
      </c>
      <c r="AK78" s="79">
        <f t="shared" si="13"/>
        <v>675</v>
      </c>
      <c r="AL78" s="80">
        <f t="shared" si="13"/>
        <v>1050</v>
      </c>
    </row>
    <row r="79" spans="3:41" ht="15" thickBot="1">
      <c r="C79" s="166" t="s">
        <v>181</v>
      </c>
      <c r="D79" s="167" t="s">
        <v>183</v>
      </c>
      <c r="E79" s="166" t="s">
        <v>182</v>
      </c>
      <c r="F79" s="166" t="s">
        <v>190</v>
      </c>
      <c r="AD79" s="61"/>
      <c r="AE79" s="62" t="s">
        <v>110</v>
      </c>
      <c r="AF79" s="63">
        <v>70</v>
      </c>
      <c r="AG79" s="63">
        <v>110</v>
      </c>
      <c r="AH79" s="63">
        <v>220</v>
      </c>
      <c r="AI79" s="63">
        <v>300</v>
      </c>
      <c r="AJ79" s="63">
        <v>550</v>
      </c>
      <c r="AK79" s="63">
        <v>900</v>
      </c>
      <c r="AL79" s="64">
        <v>1400</v>
      </c>
    </row>
    <row r="80" spans="3:41">
      <c r="C80" s="168">
        <v>4.18</v>
      </c>
      <c r="D80" s="169">
        <v>20</v>
      </c>
      <c r="E80" s="170">
        <v>1000</v>
      </c>
      <c r="F80" s="171">
        <v>1.5</v>
      </c>
      <c r="H80" s="165"/>
      <c r="I80" s="174" t="s">
        <v>185</v>
      </c>
      <c r="J80" t="s">
        <v>187</v>
      </c>
      <c r="K80" t="s">
        <v>186</v>
      </c>
      <c r="N80" t="s">
        <v>189</v>
      </c>
      <c r="O80" t="s">
        <v>188</v>
      </c>
      <c r="AE80" t="s">
        <v>105</v>
      </c>
    </row>
    <row r="81" spans="2:15">
      <c r="B81" t="s">
        <v>175</v>
      </c>
      <c r="C81" s="162" t="s">
        <v>180</v>
      </c>
      <c r="D81" t="s">
        <v>176</v>
      </c>
      <c r="E81" t="s">
        <v>177</v>
      </c>
      <c r="G81" t="s">
        <v>178</v>
      </c>
      <c r="H81" t="s">
        <v>179</v>
      </c>
      <c r="I81" t="s">
        <v>184</v>
      </c>
    </row>
    <row r="82" spans="2:15">
      <c r="B82" s="175">
        <v>10</v>
      </c>
      <c r="C82" s="163">
        <f t="shared" ref="C82:C90" si="14">B82/cp</f>
        <v>2.3923444976076556</v>
      </c>
      <c r="D82" s="164">
        <f t="shared" ref="D82:D90" si="15">C82/DeltaT</f>
        <v>0.11961722488038277</v>
      </c>
      <c r="E82">
        <f t="shared" ref="E82:E90" si="16">D82/rho</f>
        <v>1.1961722488038278E-4</v>
      </c>
      <c r="F82" s="172">
        <f>w*0.8</f>
        <v>1.2000000000000002</v>
      </c>
      <c r="G82" s="172">
        <f>E82*1000000/F82</f>
        <v>99.681020733652304</v>
      </c>
      <c r="H82" s="173">
        <f>(G82/PI()*4)^0.5</f>
        <v>11.265780818818188</v>
      </c>
      <c r="I82" s="176">
        <f>H82*1.1</f>
        <v>12.392358900700007</v>
      </c>
      <c r="J82" s="184">
        <f t="shared" ref="J82:J90" si="17">(P$73+P$72*$I82)*100%</f>
        <v>359.07898697692502</v>
      </c>
      <c r="K82" s="184">
        <f t="shared" ref="K82:K90" si="18">(O$73+O$72*$I82)*100%</f>
        <v>423.84873372115629</v>
      </c>
      <c r="L82" s="184">
        <f>(J82+K82)/2</f>
        <v>391.46386034904066</v>
      </c>
      <c r="N82" s="184">
        <f t="shared" ref="N82:N90" si="19">(R$73+R$72*$I82)*100%</f>
        <v>157.63758321363753</v>
      </c>
      <c r="O82" s="184">
        <f t="shared" ref="O82:O90" si="20">(Q$73+Q$72*$I82)*100%</f>
        <v>224.78471780140001</v>
      </c>
    </row>
    <row r="83" spans="2:15">
      <c r="B83" s="175">
        <v>20</v>
      </c>
      <c r="C83" s="163">
        <f t="shared" si="14"/>
        <v>4.7846889952153111</v>
      </c>
      <c r="D83" s="164">
        <f t="shared" si="15"/>
        <v>0.23923444976076555</v>
      </c>
      <c r="E83">
        <f t="shared" si="16"/>
        <v>2.3923444976076556E-4</v>
      </c>
      <c r="F83" s="172">
        <f>w*0.9</f>
        <v>1.35</v>
      </c>
      <c r="G83" s="172">
        <f t="shared" ref="G83:G90" si="21">E83*1000000/F83</f>
        <v>177.21070352649301</v>
      </c>
      <c r="H83" s="173">
        <f t="shared" ref="H83:H90" si="22">(G83/PI()*4)^0.5</f>
        <v>15.021041091757583</v>
      </c>
      <c r="I83" s="176">
        <f t="shared" ref="I83:I90" si="23">H83*1.1</f>
        <v>16.523145200933342</v>
      </c>
      <c r="J83" s="184">
        <f t="shared" si="17"/>
        <v>370.43864930256666</v>
      </c>
      <c r="K83" s="184">
        <f t="shared" si="18"/>
        <v>438.04831162820835</v>
      </c>
      <c r="L83" s="184">
        <f t="shared" ref="L83:L90" si="24">(J83+K83)/2</f>
        <v>404.24348046538751</v>
      </c>
      <c r="N83" s="184">
        <f t="shared" si="19"/>
        <v>164.35011095151668</v>
      </c>
      <c r="O83" s="184">
        <f t="shared" si="20"/>
        <v>233.04629040186668</v>
      </c>
    </row>
    <row r="84" spans="2:15">
      <c r="B84" s="175">
        <v>50</v>
      </c>
      <c r="C84" s="163">
        <f t="shared" si="14"/>
        <v>11.961722488038278</v>
      </c>
      <c r="D84" s="164">
        <f t="shared" si="15"/>
        <v>0.59808612440191389</v>
      </c>
      <c r="E84">
        <f t="shared" si="16"/>
        <v>5.9808612440191385E-4</v>
      </c>
      <c r="F84" s="172">
        <f>w*1.1</f>
        <v>1.6500000000000001</v>
      </c>
      <c r="G84" s="172">
        <f t="shared" si="21"/>
        <v>362.47643903146292</v>
      </c>
      <c r="H84" s="173">
        <f t="shared" si="22"/>
        <v>21.483001098767435</v>
      </c>
      <c r="I84" s="176">
        <f t="shared" si="23"/>
        <v>23.631301208644182</v>
      </c>
      <c r="J84" s="184">
        <f t="shared" si="17"/>
        <v>389.98607832377149</v>
      </c>
      <c r="K84" s="184">
        <f t="shared" si="18"/>
        <v>462.48259790471434</v>
      </c>
      <c r="L84" s="184">
        <f t="shared" si="24"/>
        <v>426.23433811424292</v>
      </c>
      <c r="N84" s="184">
        <f t="shared" si="19"/>
        <v>175.9008644640468</v>
      </c>
      <c r="O84" s="184">
        <f t="shared" si="20"/>
        <v>247.26260241728835</v>
      </c>
    </row>
    <row r="85" spans="2:15">
      <c r="B85" s="175">
        <v>100</v>
      </c>
      <c r="C85" s="163">
        <f t="shared" si="14"/>
        <v>23.923444976076556</v>
      </c>
      <c r="D85" s="164">
        <f t="shared" si="15"/>
        <v>1.1961722488038278</v>
      </c>
      <c r="E85">
        <f t="shared" si="16"/>
        <v>1.1961722488038277E-3</v>
      </c>
      <c r="F85" s="172">
        <f>w*1.2</f>
        <v>1.7999999999999998</v>
      </c>
      <c r="G85" s="172">
        <f t="shared" si="21"/>
        <v>664.54013822434877</v>
      </c>
      <c r="H85" s="173">
        <f t="shared" si="22"/>
        <v>29.088120995537199</v>
      </c>
      <c r="I85" s="176">
        <f t="shared" si="23"/>
        <v>31.99693309509092</v>
      </c>
      <c r="J85" s="184">
        <f t="shared" si="17"/>
        <v>412.99156601150003</v>
      </c>
      <c r="K85" s="184">
        <f t="shared" si="18"/>
        <v>491.23945751437503</v>
      </c>
      <c r="L85" s="184">
        <f t="shared" si="24"/>
        <v>452.11551176293756</v>
      </c>
      <c r="N85" s="184">
        <f t="shared" si="19"/>
        <v>189.49501627952276</v>
      </c>
      <c r="O85" s="184">
        <f t="shared" si="20"/>
        <v>263.99386619018185</v>
      </c>
    </row>
    <row r="86" spans="2:15">
      <c r="B86" s="175">
        <v>250</v>
      </c>
      <c r="C86" s="163">
        <f t="shared" si="14"/>
        <v>59.808612440191389</v>
      </c>
      <c r="D86" s="164">
        <f t="shared" si="15"/>
        <v>2.9904306220095696</v>
      </c>
      <c r="E86">
        <f t="shared" si="16"/>
        <v>2.9904306220095694E-3</v>
      </c>
      <c r="F86" s="172">
        <f>w*1.5</f>
        <v>2.25</v>
      </c>
      <c r="G86" s="172">
        <f t="shared" si="21"/>
        <v>1329.0802764486975</v>
      </c>
      <c r="H86" s="173">
        <f t="shared" si="22"/>
        <v>41.136815215838283</v>
      </c>
      <c r="I86" s="176">
        <f t="shared" si="23"/>
        <v>45.250496737422118</v>
      </c>
      <c r="J86" s="184">
        <f t="shared" si="17"/>
        <v>449.43886602791082</v>
      </c>
      <c r="K86" s="184">
        <f t="shared" si="18"/>
        <v>536.79858253488851</v>
      </c>
      <c r="L86" s="184">
        <f t="shared" si="24"/>
        <v>493.11872428139964</v>
      </c>
      <c r="N86" s="184">
        <f t="shared" si="19"/>
        <v>211.03205719831095</v>
      </c>
      <c r="O86" s="184">
        <f t="shared" si="20"/>
        <v>290.50099347484422</v>
      </c>
    </row>
    <row r="87" spans="2:15">
      <c r="B87" s="175">
        <v>1000</v>
      </c>
      <c r="C87" s="163">
        <f t="shared" si="14"/>
        <v>239.23444976076556</v>
      </c>
      <c r="D87" s="164">
        <f t="shared" si="15"/>
        <v>11.961722488038278</v>
      </c>
      <c r="E87">
        <f t="shared" si="16"/>
        <v>1.1961722488038277E-2</v>
      </c>
      <c r="F87" s="172">
        <f>w*1.5</f>
        <v>2.25</v>
      </c>
      <c r="G87" s="172">
        <f t="shared" si="21"/>
        <v>5316.3211057947901</v>
      </c>
      <c r="H87" s="173">
        <f t="shared" si="22"/>
        <v>82.273630431676565</v>
      </c>
      <c r="I87" s="176">
        <f t="shared" si="23"/>
        <v>90.500993474844236</v>
      </c>
      <c r="J87" s="184">
        <f t="shared" si="17"/>
        <v>573.87773205582164</v>
      </c>
      <c r="K87" s="184">
        <f t="shared" si="18"/>
        <v>692.34716506977702</v>
      </c>
      <c r="L87" s="184">
        <f t="shared" si="24"/>
        <v>633.11244856279927</v>
      </c>
      <c r="N87" s="184">
        <f t="shared" si="19"/>
        <v>284.5641143966219</v>
      </c>
      <c r="O87" s="184">
        <f t="shared" si="20"/>
        <v>381.00198694968844</v>
      </c>
    </row>
    <row r="88" spans="2:15">
      <c r="B88" s="175">
        <v>5000</v>
      </c>
      <c r="C88" s="163">
        <f t="shared" si="14"/>
        <v>1196.1722488038279</v>
      </c>
      <c r="D88" s="164">
        <f t="shared" si="15"/>
        <v>59.808612440191396</v>
      </c>
      <c r="E88">
        <f t="shared" si="16"/>
        <v>5.9808612440191394E-2</v>
      </c>
      <c r="F88" s="172">
        <f>w*1.6</f>
        <v>2.4000000000000004</v>
      </c>
      <c r="G88" s="172">
        <f t="shared" si="21"/>
        <v>24920.255183413075</v>
      </c>
      <c r="H88" s="173">
        <f t="shared" si="22"/>
        <v>178.12763503851093</v>
      </c>
      <c r="I88" s="176">
        <f t="shared" si="23"/>
        <v>195.94039854236203</v>
      </c>
      <c r="J88" s="184">
        <f t="shared" si="17"/>
        <v>863.83609599149554</v>
      </c>
      <c r="K88" s="184">
        <f t="shared" si="18"/>
        <v>1054.7951199893696</v>
      </c>
      <c r="L88" s="184">
        <f t="shared" si="24"/>
        <v>959.31560799043257</v>
      </c>
      <c r="N88" s="184">
        <f t="shared" si="19"/>
        <v>455.9031476313383</v>
      </c>
      <c r="O88" s="184">
        <f t="shared" si="20"/>
        <v>591.88079708472401</v>
      </c>
    </row>
    <row r="89" spans="2:15">
      <c r="B89" s="175">
        <v>25000</v>
      </c>
      <c r="C89" s="163">
        <f t="shared" si="14"/>
        <v>5980.8612440191391</v>
      </c>
      <c r="D89" s="164">
        <f t="shared" si="15"/>
        <v>299.04306220095697</v>
      </c>
      <c r="E89">
        <f t="shared" si="16"/>
        <v>0.29904306220095694</v>
      </c>
      <c r="F89" s="172">
        <f>w*1.7</f>
        <v>2.5499999999999998</v>
      </c>
      <c r="G89" s="172">
        <f t="shared" si="21"/>
        <v>117271.78909841449</v>
      </c>
      <c r="H89" s="173">
        <f t="shared" si="22"/>
        <v>386.41309419058678</v>
      </c>
      <c r="I89" s="176">
        <f t="shared" si="23"/>
        <v>425.05440360964548</v>
      </c>
      <c r="J89" s="184">
        <f t="shared" si="17"/>
        <v>1493.899609926525</v>
      </c>
      <c r="K89" s="184">
        <f t="shared" si="18"/>
        <v>1842.3745124081563</v>
      </c>
      <c r="L89" s="186">
        <f t="shared" si="24"/>
        <v>1668.1370611673406</v>
      </c>
      <c r="N89" s="184">
        <f t="shared" si="19"/>
        <v>828.21340586567385</v>
      </c>
      <c r="O89" s="184">
        <f t="shared" si="20"/>
        <v>1050.1088072192911</v>
      </c>
    </row>
    <row r="90" spans="2:15">
      <c r="B90" s="177">
        <v>100000</v>
      </c>
      <c r="C90" s="178">
        <f t="shared" si="14"/>
        <v>23923.444976076556</v>
      </c>
      <c r="D90" s="179">
        <f t="shared" si="15"/>
        <v>1196.1722488038279</v>
      </c>
      <c r="E90" s="180">
        <f t="shared" si="16"/>
        <v>1.1961722488038278</v>
      </c>
      <c r="F90" s="181">
        <f>w*1.7</f>
        <v>2.5499999999999998</v>
      </c>
      <c r="G90" s="181">
        <f t="shared" si="21"/>
        <v>469087.15639365796</v>
      </c>
      <c r="H90" s="182">
        <f t="shared" si="22"/>
        <v>772.82618838117355</v>
      </c>
      <c r="I90" s="183">
        <f t="shared" si="23"/>
        <v>850.10880721929095</v>
      </c>
      <c r="J90" s="185">
        <f t="shared" si="17"/>
        <v>2662.7992198530501</v>
      </c>
      <c r="K90" s="185">
        <f t="shared" si="18"/>
        <v>3303.4990248163126</v>
      </c>
      <c r="L90" s="184">
        <f t="shared" si="24"/>
        <v>2983.1491223346811</v>
      </c>
      <c r="N90" s="185">
        <f t="shared" si="19"/>
        <v>1518.9268117313477</v>
      </c>
      <c r="O90" s="185">
        <f t="shared" si="20"/>
        <v>1900.2176144385819</v>
      </c>
    </row>
    <row r="182" spans="31:56">
      <c r="AE182" s="42" t="s">
        <v>191</v>
      </c>
      <c r="AF182" s="42" t="s">
        <v>57</v>
      </c>
      <c r="AG182" s="77" t="s">
        <v>191</v>
      </c>
      <c r="AH182" s="77" t="s">
        <v>57</v>
      </c>
      <c r="AI182" s="79" t="s">
        <v>191</v>
      </c>
      <c r="AJ182" s="79" t="s">
        <v>57</v>
      </c>
    </row>
    <row r="183" spans="31:56">
      <c r="AE183" s="42">
        <v>22.5</v>
      </c>
      <c r="AF183" s="189">
        <f>4.9822*AE183^0.4333</f>
        <v>19.200911349659371</v>
      </c>
      <c r="AG183" s="77">
        <v>37.5</v>
      </c>
      <c r="AH183" s="187">
        <f>4.0802*AG183^0.4393</f>
        <v>20.051801070664247</v>
      </c>
      <c r="AI183" s="79">
        <v>52.5</v>
      </c>
      <c r="AJ183" s="188">
        <f>3.4924*AI183^0.4425</f>
        <v>20.150901090038719</v>
      </c>
    </row>
    <row r="184" spans="31:56">
      <c r="AE184" s="42">
        <v>45</v>
      </c>
      <c r="AF184" s="189">
        <f t="shared" ref="AF184:AF189" si="25">4.9822*AE184^0.4333</f>
        <v>25.927350551474376</v>
      </c>
      <c r="AG184" s="77">
        <v>60</v>
      </c>
      <c r="AH184" s="187">
        <f t="shared" ref="AH184:AH189" si="26">4.0802*AG184^0.4393</f>
        <v>24.650361680221121</v>
      </c>
      <c r="AI184" s="79">
        <v>82.5</v>
      </c>
      <c r="AJ184" s="188">
        <f t="shared" ref="AJ184:AJ189" si="27">3.4924*AI184^0.4425</f>
        <v>24.612450277693195</v>
      </c>
    </row>
    <row r="185" spans="31:56">
      <c r="AE185" s="42">
        <v>82.5</v>
      </c>
      <c r="AF185" s="189">
        <f t="shared" si="25"/>
        <v>33.714805089847843</v>
      </c>
      <c r="AG185" s="77">
        <v>120</v>
      </c>
      <c r="AH185" s="187">
        <f t="shared" si="26"/>
        <v>33.42456569303306</v>
      </c>
      <c r="AI185" s="79">
        <v>165</v>
      </c>
      <c r="AJ185" s="188">
        <f t="shared" si="27"/>
        <v>33.447266061975277</v>
      </c>
    </row>
    <row r="186" spans="31:56">
      <c r="AE186" s="42">
        <v>112.5</v>
      </c>
      <c r="AF186" s="189">
        <f t="shared" si="25"/>
        <v>38.564308231364016</v>
      </c>
      <c r="AG186" s="77">
        <v>165</v>
      </c>
      <c r="AH186" s="187">
        <f t="shared" si="26"/>
        <v>38.443431669094558</v>
      </c>
      <c r="AI186" s="79">
        <v>225</v>
      </c>
      <c r="AJ186" s="188">
        <f t="shared" si="27"/>
        <v>38.36760972594513</v>
      </c>
    </row>
    <row r="187" spans="31:56">
      <c r="AE187" s="42">
        <v>210</v>
      </c>
      <c r="AF187" s="189">
        <f t="shared" si="25"/>
        <v>50.540411986288674</v>
      </c>
      <c r="AG187" s="77">
        <v>307.5</v>
      </c>
      <c r="AH187" s="187">
        <f t="shared" si="26"/>
        <v>50.534946792903234</v>
      </c>
      <c r="AI187" s="79">
        <v>412.5</v>
      </c>
      <c r="AJ187" s="188">
        <f t="shared" si="27"/>
        <v>50.170575027436378</v>
      </c>
    </row>
    <row r="188" spans="31:56">
      <c r="AE188" s="42">
        <v>330</v>
      </c>
      <c r="AF188" s="189">
        <f t="shared" si="25"/>
        <v>61.47425121631337</v>
      </c>
      <c r="AG188" s="77">
        <v>510</v>
      </c>
      <c r="AH188" s="187">
        <f t="shared" si="26"/>
        <v>63.112739224947411</v>
      </c>
      <c r="AI188" s="79">
        <v>675</v>
      </c>
      <c r="AJ188" s="188">
        <f t="shared" si="27"/>
        <v>62.386539855645673</v>
      </c>
    </row>
    <row r="189" spans="31:56">
      <c r="AE189" s="42">
        <v>525</v>
      </c>
      <c r="AF189" s="189">
        <f t="shared" si="25"/>
        <v>75.173744502348541</v>
      </c>
      <c r="AG189" s="77">
        <v>720</v>
      </c>
      <c r="AH189" s="187">
        <f t="shared" si="26"/>
        <v>73.435763952148989</v>
      </c>
      <c r="AI189" s="79">
        <v>1050</v>
      </c>
      <c r="AJ189" s="188">
        <f t="shared" si="27"/>
        <v>75.857800189628833</v>
      </c>
    </row>
    <row r="192" spans="31:56">
      <c r="AJ192" s="200" t="s">
        <v>195</v>
      </c>
      <c r="AK192" s="107"/>
      <c r="AT192" s="199" t="s">
        <v>194</v>
      </c>
      <c r="BD192" s="201" t="s">
        <v>196</v>
      </c>
    </row>
    <row r="194" spans="30:60">
      <c r="AD194" s="107" t="s">
        <v>191</v>
      </c>
      <c r="AE194" s="114" t="s">
        <v>57</v>
      </c>
      <c r="AF194" s="114" t="s">
        <v>187</v>
      </c>
      <c r="AG194" s="114" t="s">
        <v>186</v>
      </c>
      <c r="AH194" s="114" t="s">
        <v>192</v>
      </c>
      <c r="AI194" s="114" t="s">
        <v>198</v>
      </c>
      <c r="AJ194" s="114" t="s">
        <v>188</v>
      </c>
      <c r="AK194" s="114" t="s">
        <v>193</v>
      </c>
      <c r="AL194" s="114" t="s">
        <v>197</v>
      </c>
      <c r="AM194" s="114" t="s">
        <v>199</v>
      </c>
      <c r="AN194" s="114" t="s">
        <v>200</v>
      </c>
      <c r="AO194" s="114" t="s">
        <v>57</v>
      </c>
      <c r="AP194" s="114" t="s">
        <v>187</v>
      </c>
      <c r="AQ194" s="114" t="s">
        <v>186</v>
      </c>
      <c r="AR194" s="114" t="s">
        <v>192</v>
      </c>
      <c r="AS194" s="114" t="s">
        <v>189</v>
      </c>
      <c r="AT194" s="114" t="s">
        <v>188</v>
      </c>
      <c r="AU194" s="114" t="s">
        <v>193</v>
      </c>
      <c r="AV194" s="114" t="s">
        <v>197</v>
      </c>
      <c r="AW194" s="114" t="s">
        <v>199</v>
      </c>
      <c r="AX194" s="114" t="s">
        <v>200</v>
      </c>
      <c r="AY194" s="114" t="s">
        <v>57</v>
      </c>
      <c r="AZ194" s="114" t="s">
        <v>187</v>
      </c>
      <c r="BA194" s="114" t="s">
        <v>186</v>
      </c>
      <c r="BB194" s="114" t="s">
        <v>192</v>
      </c>
      <c r="BC194" s="114" t="s">
        <v>189</v>
      </c>
      <c r="BD194" s="114" t="s">
        <v>188</v>
      </c>
      <c r="BE194" s="114" t="s">
        <v>193</v>
      </c>
      <c r="BF194" s="114" t="s">
        <v>197</v>
      </c>
      <c r="BG194" s="114" t="s">
        <v>199</v>
      </c>
      <c r="BH194" s="114" t="s">
        <v>200</v>
      </c>
    </row>
    <row r="195" spans="30:60">
      <c r="AD195" s="175">
        <v>10</v>
      </c>
      <c r="AE195" s="189">
        <f t="shared" ref="AE195:AE203" si="28">4.9822*AD195^0.4333</f>
        <v>13.512047316989696</v>
      </c>
      <c r="AF195" s="190">
        <f>($P$73+$P$72*$AE195)*100%</f>
        <v>362.15813012172168</v>
      </c>
      <c r="AG195" s="190">
        <f>($O$73+$O$72*$AE195)*100%</f>
        <v>427.69766265215208</v>
      </c>
      <c r="AH195" s="191">
        <f>AVERAGE(AF195:AG195)</f>
        <v>394.92789638693688</v>
      </c>
      <c r="AI195" s="190">
        <f>($R$73+$R$72*$AE195)*100%</f>
        <v>159.45707689010825</v>
      </c>
      <c r="AJ195" s="190">
        <f>($Q$73+$Q$72*$AE195)*100%</f>
        <v>227.02409463397939</v>
      </c>
      <c r="AK195" s="191">
        <f>AVERAGE(AI195:AJ195)</f>
        <v>193.24058576204382</v>
      </c>
      <c r="AL195" s="190">
        <f>AVERAGE(AF195,AI195)</f>
        <v>260.80760350591498</v>
      </c>
      <c r="AM195" s="190">
        <f>AVERAGE(AG195,AJ195)</f>
        <v>327.36087864306575</v>
      </c>
      <c r="AN195" s="191">
        <f>AVERAGE(AL195:AM195)</f>
        <v>294.08424107449036</v>
      </c>
      <c r="AO195" s="187">
        <f t="shared" ref="AO195:AO203" si="29">4.0802*AD195^0.4393</f>
        <v>11.219705345129253</v>
      </c>
      <c r="AP195" s="192">
        <f t="shared" ref="AP195:AP203" si="30">($P$73+$P$72*$AO195)*100%</f>
        <v>355.85418969910546</v>
      </c>
      <c r="AQ195" s="192">
        <f t="shared" ref="AQ195:AQ203" si="31">($O$73+$O$72*$AO195)*100%</f>
        <v>419.81773712388178</v>
      </c>
      <c r="AR195" s="193">
        <f>AVERAGE(AP195:AQ195)</f>
        <v>387.83596341149359</v>
      </c>
      <c r="AS195" s="192">
        <f t="shared" ref="AS195:AS203" si="32">($R$73+$R$72*$AO195)*100%</f>
        <v>155.73202118583504</v>
      </c>
      <c r="AT195" s="192">
        <f t="shared" ref="AT195:AT203" si="33">($Q$73+$Q$72*$AO195)*100%</f>
        <v>222.43941069025851</v>
      </c>
      <c r="AU195" s="193">
        <f t="shared" ref="AU195:AU203" si="34">AVERAGE(AS195:AT195)</f>
        <v>189.08571593804677</v>
      </c>
      <c r="AV195" s="192">
        <f>AVERAGE(AP195,AS195)</f>
        <v>255.79310544247025</v>
      </c>
      <c r="AW195" s="192">
        <f>AVERAGE(AQ195,AT195)</f>
        <v>321.12857390707018</v>
      </c>
      <c r="AX195" s="193">
        <f>AVERAGE(AV195:AW195)</f>
        <v>288.46083967477023</v>
      </c>
      <c r="AY195" s="188">
        <f t="shared" ref="AY195:AY203" si="35">3.4924*AD195^0.4425</f>
        <v>9.6743986563754252</v>
      </c>
      <c r="AZ195" s="194">
        <f t="shared" ref="AZ195:AZ203" si="36">($P$73+$P$72*$AY195)*100%</f>
        <v>351.60459630503243</v>
      </c>
      <c r="BA195" s="194">
        <f t="shared" ref="BA195:BA203" si="37">($O$73+$O$72*$AY195)*100%</f>
        <v>414.50574538129052</v>
      </c>
      <c r="BB195" s="195">
        <f>AVERAGE(AZ195:BA195)</f>
        <v>383.05517084316148</v>
      </c>
      <c r="BC195" s="194">
        <f t="shared" ref="BC195:BC203" si="38">($R$73+$R$72*$AY195)*100%</f>
        <v>153.22089781661006</v>
      </c>
      <c r="BD195" s="194">
        <f t="shared" ref="BD195:BD203" si="39">($Q$73+$Q$72*$AY195)*100%</f>
        <v>219.34879731275086</v>
      </c>
      <c r="BE195" s="195">
        <f>AVERAGE(BC195:BD195)</f>
        <v>186.28484756468046</v>
      </c>
      <c r="BF195" s="194">
        <f>AVERAGE(AZ195,BC195)</f>
        <v>252.41274706082123</v>
      </c>
      <c r="BG195" s="194">
        <f>AVERAGE(BA195,BD195)</f>
        <v>316.92727134702068</v>
      </c>
      <c r="BH195" s="195">
        <f>AVERAGE(BF195:BG195)</f>
        <v>284.67000920392093</v>
      </c>
    </row>
    <row r="196" spans="30:60">
      <c r="AD196" s="175">
        <v>20</v>
      </c>
      <c r="AE196" s="189">
        <f t="shared" si="28"/>
        <v>18.245570800050363</v>
      </c>
      <c r="AF196" s="190">
        <f t="shared" ref="AF196:AF203" si="40">($P$73+$P$72*$AE196)*100%</f>
        <v>375.17531970013852</v>
      </c>
      <c r="AG196" s="190">
        <f t="shared" ref="AG196:AG203" si="41">($O$73+$O$72*$AE196)*100%</f>
        <v>443.96914962517315</v>
      </c>
      <c r="AH196" s="191">
        <f t="shared" ref="AH196:AH202" si="42">AVERAGE(AF196:AG196)</f>
        <v>409.57223466265583</v>
      </c>
      <c r="AI196" s="190">
        <f t="shared" ref="AI196:AI203" si="43">($R$73+$R$72*$AE196)*100%</f>
        <v>167.14905255008185</v>
      </c>
      <c r="AJ196" s="190">
        <f t="shared" ref="AJ196:AJ203" si="44">($Q$73+$Q$72*$AE196)*100%</f>
        <v>236.49114160010072</v>
      </c>
      <c r="AK196" s="191">
        <f t="shared" ref="AK196:AK202" si="45">AVERAGE(AI196:AJ196)</f>
        <v>201.82009707509127</v>
      </c>
      <c r="AL196" s="190">
        <f t="shared" ref="AL196:AM203" si="46">AVERAGE(AF196,AI196)</f>
        <v>271.16218612511017</v>
      </c>
      <c r="AM196" s="190">
        <f t="shared" si="46"/>
        <v>340.23014561263693</v>
      </c>
      <c r="AN196" s="191">
        <f t="shared" ref="AN196:AN202" si="47">AVERAGE(AL196:AM196)</f>
        <v>305.69616586887355</v>
      </c>
      <c r="AO196" s="187">
        <f t="shared" si="29"/>
        <v>15.213317485140561</v>
      </c>
      <c r="AP196" s="192">
        <f t="shared" si="30"/>
        <v>366.83662308413653</v>
      </c>
      <c r="AQ196" s="192">
        <f t="shared" si="31"/>
        <v>433.54577885517068</v>
      </c>
      <c r="AR196" s="193">
        <f t="shared" ref="AR196:AR203" si="48">AVERAGE(AP196:AQ196)</f>
        <v>400.19120096965361</v>
      </c>
      <c r="AS196" s="192">
        <f t="shared" si="32"/>
        <v>162.22164091335341</v>
      </c>
      <c r="AT196" s="192">
        <f t="shared" si="33"/>
        <v>230.42663497028113</v>
      </c>
      <c r="AU196" s="193">
        <f t="shared" si="34"/>
        <v>196.32413794181727</v>
      </c>
      <c r="AV196" s="192">
        <f t="shared" ref="AV196:AW203" si="49">AVERAGE(AP196,AS196)</f>
        <v>264.52913199874496</v>
      </c>
      <c r="AW196" s="192">
        <f t="shared" si="49"/>
        <v>331.98620691272589</v>
      </c>
      <c r="AX196" s="193">
        <f t="shared" ref="AX196:AX202" si="50">AVERAGE(AV196:AW196)</f>
        <v>298.25766945573542</v>
      </c>
      <c r="AY196" s="188">
        <f t="shared" si="35"/>
        <v>13.147093531872958</v>
      </c>
      <c r="AZ196" s="194">
        <f t="shared" si="36"/>
        <v>361.15450721265063</v>
      </c>
      <c r="BA196" s="194">
        <f t="shared" si="37"/>
        <v>426.44313401581331</v>
      </c>
      <c r="BB196" s="195">
        <f t="shared" ref="BB196:BB203" si="51">AVERAGE(AZ196:BA196)</f>
        <v>393.798820614232</v>
      </c>
      <c r="BC196" s="194">
        <f t="shared" si="38"/>
        <v>158.86402698929356</v>
      </c>
      <c r="BD196" s="194">
        <f t="shared" si="39"/>
        <v>226.29418706374591</v>
      </c>
      <c r="BE196" s="195">
        <f t="shared" ref="BE196:BE203" si="52">AVERAGE(BC196:BD196)</f>
        <v>192.57910702651975</v>
      </c>
      <c r="BF196" s="194">
        <f t="shared" ref="BF196:BG203" si="53">AVERAGE(AZ196,BC196)</f>
        <v>260.00926710097212</v>
      </c>
      <c r="BG196" s="194">
        <f t="shared" si="53"/>
        <v>326.36866053977963</v>
      </c>
      <c r="BH196" s="195">
        <f t="shared" ref="BH196:BH202" si="54">AVERAGE(BF196:BG196)</f>
        <v>293.18896382037588</v>
      </c>
    </row>
    <row r="197" spans="30:60">
      <c r="AD197" s="175">
        <v>50</v>
      </c>
      <c r="AE197" s="189">
        <f t="shared" si="28"/>
        <v>27.138438800115061</v>
      </c>
      <c r="AF197" s="190">
        <f t="shared" si="40"/>
        <v>399.63070670031641</v>
      </c>
      <c r="AG197" s="190">
        <f t="shared" si="41"/>
        <v>474.53838337539554</v>
      </c>
      <c r="AH197" s="191">
        <f t="shared" si="42"/>
        <v>437.08454503785595</v>
      </c>
      <c r="AI197" s="190">
        <f t="shared" si="43"/>
        <v>181.59996305018697</v>
      </c>
      <c r="AJ197" s="190">
        <f t="shared" si="44"/>
        <v>254.27687760023014</v>
      </c>
      <c r="AK197" s="191">
        <f t="shared" si="45"/>
        <v>217.93842032520854</v>
      </c>
      <c r="AL197" s="190">
        <f t="shared" si="46"/>
        <v>290.61533487525168</v>
      </c>
      <c r="AM197" s="190">
        <f t="shared" si="46"/>
        <v>364.40763048781287</v>
      </c>
      <c r="AN197" s="191">
        <f t="shared" si="47"/>
        <v>327.51148268153224</v>
      </c>
      <c r="AO197" s="187">
        <f t="shared" si="29"/>
        <v>22.753016115320492</v>
      </c>
      <c r="AP197" s="192">
        <f t="shared" si="30"/>
        <v>387.57079431713134</v>
      </c>
      <c r="AQ197" s="192">
        <f t="shared" si="31"/>
        <v>459.46349289641421</v>
      </c>
      <c r="AR197" s="193">
        <f t="shared" si="48"/>
        <v>423.51714360677278</v>
      </c>
      <c r="AS197" s="192">
        <f t="shared" si="32"/>
        <v>174.4736511873958</v>
      </c>
      <c r="AT197" s="192">
        <f t="shared" si="33"/>
        <v>245.50603223064098</v>
      </c>
      <c r="AU197" s="193">
        <f t="shared" si="34"/>
        <v>209.98984170901838</v>
      </c>
      <c r="AV197" s="192">
        <f t="shared" si="49"/>
        <v>281.02222275226359</v>
      </c>
      <c r="AW197" s="192">
        <f t="shared" si="49"/>
        <v>352.48476256352762</v>
      </c>
      <c r="AX197" s="193">
        <f t="shared" si="50"/>
        <v>316.75349265789561</v>
      </c>
      <c r="AY197" s="188">
        <f t="shared" si="35"/>
        <v>19.720512917599041</v>
      </c>
      <c r="AZ197" s="194">
        <f t="shared" si="36"/>
        <v>379.23141052339736</v>
      </c>
      <c r="BA197" s="194">
        <f t="shared" si="37"/>
        <v>449.03926315424673</v>
      </c>
      <c r="BB197" s="195">
        <f t="shared" si="51"/>
        <v>414.13533683882201</v>
      </c>
      <c r="BC197" s="194">
        <f t="shared" si="38"/>
        <v>169.54583349109845</v>
      </c>
      <c r="BD197" s="194">
        <f t="shared" si="39"/>
        <v>239.44102583519808</v>
      </c>
      <c r="BE197" s="195">
        <f t="shared" si="52"/>
        <v>204.49342966314828</v>
      </c>
      <c r="BF197" s="194">
        <f t="shared" si="53"/>
        <v>274.38862200724793</v>
      </c>
      <c r="BG197" s="194">
        <f t="shared" si="53"/>
        <v>344.24014449472241</v>
      </c>
      <c r="BH197" s="195">
        <f t="shared" si="54"/>
        <v>309.3143832509852</v>
      </c>
    </row>
    <row r="198" spans="30:60">
      <c r="AD198" s="175">
        <v>100</v>
      </c>
      <c r="AE198" s="189">
        <f t="shared" si="28"/>
        <v>36.645542671223232</v>
      </c>
      <c r="AF198" s="190">
        <f t="shared" si="40"/>
        <v>425.77524234586389</v>
      </c>
      <c r="AG198" s="190">
        <f t="shared" si="41"/>
        <v>507.21905293232987</v>
      </c>
      <c r="AH198" s="191">
        <f t="shared" si="42"/>
        <v>466.49714763909685</v>
      </c>
      <c r="AI198" s="190">
        <f t="shared" si="43"/>
        <v>197.04900684073775</v>
      </c>
      <c r="AJ198" s="190">
        <f t="shared" si="44"/>
        <v>273.29108534244648</v>
      </c>
      <c r="AK198" s="191">
        <f t="shared" si="45"/>
        <v>235.1700460915921</v>
      </c>
      <c r="AL198" s="190">
        <f t="shared" si="46"/>
        <v>311.4121245933008</v>
      </c>
      <c r="AM198" s="190">
        <f t="shared" si="46"/>
        <v>390.2550691373882</v>
      </c>
      <c r="AN198" s="191">
        <f t="shared" si="47"/>
        <v>350.83359686534448</v>
      </c>
      <c r="AO198" s="187">
        <f t="shared" si="29"/>
        <v>30.851867073065517</v>
      </c>
      <c r="AP198" s="192">
        <f t="shared" si="30"/>
        <v>409.84263445093018</v>
      </c>
      <c r="AQ198" s="192">
        <f t="shared" si="31"/>
        <v>487.30329306366269</v>
      </c>
      <c r="AR198" s="193">
        <f t="shared" si="48"/>
        <v>448.57296375729641</v>
      </c>
      <c r="AS198" s="192">
        <f t="shared" si="32"/>
        <v>187.63428399373146</v>
      </c>
      <c r="AT198" s="192">
        <f t="shared" si="33"/>
        <v>261.70373414613101</v>
      </c>
      <c r="AU198" s="193">
        <f t="shared" si="34"/>
        <v>224.66900906993123</v>
      </c>
      <c r="AV198" s="192">
        <f t="shared" si="49"/>
        <v>298.73845922233079</v>
      </c>
      <c r="AW198" s="192">
        <f t="shared" si="49"/>
        <v>374.50351360489685</v>
      </c>
      <c r="AX198" s="193">
        <f t="shared" si="50"/>
        <v>336.62098641361382</v>
      </c>
      <c r="AY198" s="188">
        <f t="shared" si="35"/>
        <v>26.799332654472174</v>
      </c>
      <c r="AZ198" s="194">
        <f t="shared" si="36"/>
        <v>398.69816479979846</v>
      </c>
      <c r="BA198" s="194">
        <f t="shared" si="37"/>
        <v>473.37270599974806</v>
      </c>
      <c r="BB198" s="195">
        <f t="shared" si="51"/>
        <v>436.03543539977329</v>
      </c>
      <c r="BC198" s="194">
        <f t="shared" si="38"/>
        <v>181.04891556351728</v>
      </c>
      <c r="BD198" s="194">
        <f t="shared" si="39"/>
        <v>253.59866530894436</v>
      </c>
      <c r="BE198" s="195">
        <f t="shared" si="52"/>
        <v>217.32379043623081</v>
      </c>
      <c r="BF198" s="194">
        <f t="shared" si="53"/>
        <v>289.87354018165786</v>
      </c>
      <c r="BG198" s="194">
        <f t="shared" si="53"/>
        <v>363.48568565434618</v>
      </c>
      <c r="BH198" s="195">
        <f t="shared" si="54"/>
        <v>326.67961291800202</v>
      </c>
    </row>
    <row r="199" spans="30:60">
      <c r="AD199" s="175">
        <v>250</v>
      </c>
      <c r="AE199" s="189">
        <f t="shared" si="28"/>
        <v>54.506533557023694</v>
      </c>
      <c r="AF199" s="190">
        <f t="shared" si="40"/>
        <v>474.89296728181512</v>
      </c>
      <c r="AG199" s="190">
        <f t="shared" si="41"/>
        <v>568.61620910226895</v>
      </c>
      <c r="AH199" s="191">
        <f t="shared" si="42"/>
        <v>521.75458819204209</v>
      </c>
      <c r="AI199" s="190">
        <f t="shared" si="43"/>
        <v>226.0731170301635</v>
      </c>
      <c r="AJ199" s="190">
        <f t="shared" si="44"/>
        <v>309.01306711404737</v>
      </c>
      <c r="AK199" s="191">
        <f t="shared" si="45"/>
        <v>267.54309207210542</v>
      </c>
      <c r="AL199" s="190">
        <f t="shared" si="46"/>
        <v>350.48304215598932</v>
      </c>
      <c r="AM199" s="190">
        <f t="shared" si="46"/>
        <v>438.81463810815819</v>
      </c>
      <c r="AN199" s="191">
        <f t="shared" si="47"/>
        <v>394.64884013207376</v>
      </c>
      <c r="AO199" s="187">
        <f t="shared" si="29"/>
        <v>46.14200876218019</v>
      </c>
      <c r="AP199" s="192">
        <f t="shared" si="30"/>
        <v>451.89052409599549</v>
      </c>
      <c r="AQ199" s="192">
        <f t="shared" si="31"/>
        <v>539.86315511999442</v>
      </c>
      <c r="AR199" s="193">
        <f t="shared" si="48"/>
        <v>495.87683960799495</v>
      </c>
      <c r="AS199" s="192">
        <f t="shared" si="32"/>
        <v>212.4807642385428</v>
      </c>
      <c r="AT199" s="192">
        <f t="shared" si="33"/>
        <v>292.28401752436037</v>
      </c>
      <c r="AU199" s="193">
        <f t="shared" si="34"/>
        <v>252.38239088145158</v>
      </c>
      <c r="AV199" s="192">
        <f t="shared" si="49"/>
        <v>332.18564416726917</v>
      </c>
      <c r="AW199" s="192">
        <f t="shared" si="49"/>
        <v>416.07358632217739</v>
      </c>
      <c r="AX199" s="193">
        <f t="shared" si="50"/>
        <v>374.12961524472325</v>
      </c>
      <c r="AY199" s="188">
        <f t="shared" si="35"/>
        <v>40.19873932700785</v>
      </c>
      <c r="AZ199" s="194">
        <f t="shared" si="36"/>
        <v>435.54653314927157</v>
      </c>
      <c r="BA199" s="194">
        <f t="shared" si="37"/>
        <v>519.43316643658954</v>
      </c>
      <c r="BB199" s="195">
        <f t="shared" si="51"/>
        <v>477.48984979293056</v>
      </c>
      <c r="BC199" s="194">
        <f t="shared" si="38"/>
        <v>202.82295140638774</v>
      </c>
      <c r="BD199" s="194">
        <f t="shared" si="39"/>
        <v>280.39747865401569</v>
      </c>
      <c r="BE199" s="195">
        <f t="shared" si="52"/>
        <v>241.61021503020172</v>
      </c>
      <c r="BF199" s="194">
        <f t="shared" si="53"/>
        <v>319.18474227782963</v>
      </c>
      <c r="BG199" s="194">
        <f t="shared" si="53"/>
        <v>399.91532254530262</v>
      </c>
      <c r="BH199" s="195">
        <f t="shared" si="54"/>
        <v>359.55003241156612</v>
      </c>
    </row>
    <row r="200" spans="30:60">
      <c r="AD200" s="175">
        <v>1000</v>
      </c>
      <c r="AE200" s="189">
        <f t="shared" si="28"/>
        <v>99.385072162966779</v>
      </c>
      <c r="AF200" s="190">
        <f t="shared" si="40"/>
        <v>598.30894844815862</v>
      </c>
      <c r="AG200" s="190">
        <f t="shared" si="41"/>
        <v>722.88618556019833</v>
      </c>
      <c r="AH200" s="191">
        <f t="shared" si="42"/>
        <v>660.59756700417847</v>
      </c>
      <c r="AI200" s="190">
        <f t="shared" si="43"/>
        <v>299.00074226482104</v>
      </c>
      <c r="AJ200" s="190">
        <f t="shared" si="44"/>
        <v>398.77014432593353</v>
      </c>
      <c r="AK200" s="191">
        <f t="shared" si="45"/>
        <v>348.88544329537729</v>
      </c>
      <c r="AL200" s="190">
        <f t="shared" si="46"/>
        <v>448.65484535648983</v>
      </c>
      <c r="AM200" s="190">
        <f t="shared" si="46"/>
        <v>560.82816494306599</v>
      </c>
      <c r="AN200" s="191">
        <f t="shared" si="47"/>
        <v>504.74150514977794</v>
      </c>
      <c r="AO200" s="187">
        <f t="shared" si="29"/>
        <v>84.836247710134373</v>
      </c>
      <c r="AP200" s="192">
        <f t="shared" si="30"/>
        <v>558.29968120286958</v>
      </c>
      <c r="AQ200" s="192">
        <f t="shared" si="31"/>
        <v>672.87460150358697</v>
      </c>
      <c r="AR200" s="193">
        <f t="shared" si="48"/>
        <v>615.58714135322828</v>
      </c>
      <c r="AS200" s="192">
        <f t="shared" si="32"/>
        <v>275.35890252896831</v>
      </c>
      <c r="AT200" s="192">
        <f t="shared" si="33"/>
        <v>369.67249542026877</v>
      </c>
      <c r="AU200" s="193">
        <f t="shared" si="34"/>
        <v>322.51569897461854</v>
      </c>
      <c r="AV200" s="192">
        <f t="shared" si="49"/>
        <v>416.82929186591895</v>
      </c>
      <c r="AW200" s="192">
        <f t="shared" si="49"/>
        <v>521.27354846192793</v>
      </c>
      <c r="AX200" s="193">
        <f t="shared" si="50"/>
        <v>469.05142016392347</v>
      </c>
      <c r="AY200" s="188">
        <f t="shared" si="35"/>
        <v>74.237609616362235</v>
      </c>
      <c r="AZ200" s="194">
        <f t="shared" si="36"/>
        <v>529.15342644499617</v>
      </c>
      <c r="BA200" s="194">
        <f t="shared" si="37"/>
        <v>636.44178305624519</v>
      </c>
      <c r="BB200" s="195">
        <f t="shared" si="51"/>
        <v>582.79760475062062</v>
      </c>
      <c r="BC200" s="194">
        <f t="shared" si="38"/>
        <v>258.13611562658866</v>
      </c>
      <c r="BD200" s="194">
        <f t="shared" si="39"/>
        <v>348.4752192327245</v>
      </c>
      <c r="BE200" s="195">
        <f t="shared" si="52"/>
        <v>303.30566742965658</v>
      </c>
      <c r="BF200" s="194">
        <f t="shared" si="53"/>
        <v>393.64477103579242</v>
      </c>
      <c r="BG200" s="194">
        <f t="shared" si="53"/>
        <v>492.45850114448484</v>
      </c>
      <c r="BH200" s="195">
        <f t="shared" si="54"/>
        <v>443.05163609013863</v>
      </c>
    </row>
    <row r="201" spans="30:60">
      <c r="AD201" s="175">
        <v>5000</v>
      </c>
      <c r="AE201" s="189">
        <f t="shared" si="28"/>
        <v>199.61117921400131</v>
      </c>
      <c r="AF201" s="190">
        <f t="shared" si="40"/>
        <v>873.93074283850365</v>
      </c>
      <c r="AG201" s="190">
        <f t="shared" si="41"/>
        <v>1067.4134285481296</v>
      </c>
      <c r="AH201" s="191">
        <f t="shared" si="42"/>
        <v>970.6720856933166</v>
      </c>
      <c r="AI201" s="190">
        <f t="shared" si="43"/>
        <v>461.86816622275211</v>
      </c>
      <c r="AJ201" s="190">
        <f t="shared" si="44"/>
        <v>599.22235842800262</v>
      </c>
      <c r="AK201" s="191">
        <f t="shared" si="45"/>
        <v>530.54526232537739</v>
      </c>
      <c r="AL201" s="190">
        <f t="shared" si="46"/>
        <v>667.89945453062785</v>
      </c>
      <c r="AM201" s="190">
        <f t="shared" si="46"/>
        <v>833.31789348806615</v>
      </c>
      <c r="AN201" s="191">
        <f t="shared" si="47"/>
        <v>750.60867400934694</v>
      </c>
      <c r="AO201" s="187">
        <f t="shared" si="29"/>
        <v>172.04377939835928</v>
      </c>
      <c r="AP201" s="192">
        <f t="shared" si="30"/>
        <v>798.12039334548808</v>
      </c>
      <c r="AQ201" s="192">
        <f t="shared" si="31"/>
        <v>972.65049168185999</v>
      </c>
      <c r="AR201" s="193">
        <f t="shared" si="48"/>
        <v>885.38544251367398</v>
      </c>
      <c r="AS201" s="192">
        <f t="shared" si="32"/>
        <v>417.07114152233385</v>
      </c>
      <c r="AT201" s="192">
        <f t="shared" si="33"/>
        <v>544.08755879671855</v>
      </c>
      <c r="AU201" s="193">
        <f t="shared" si="34"/>
        <v>480.5793501595262</v>
      </c>
      <c r="AV201" s="192">
        <f t="shared" si="49"/>
        <v>607.59576743391096</v>
      </c>
      <c r="AW201" s="192">
        <f t="shared" si="49"/>
        <v>758.36902523928927</v>
      </c>
      <c r="AX201" s="193">
        <f t="shared" si="50"/>
        <v>682.98239633660012</v>
      </c>
      <c r="AY201" s="188">
        <f t="shared" si="35"/>
        <v>151.32762163427796</v>
      </c>
      <c r="AZ201" s="194">
        <f t="shared" si="36"/>
        <v>741.15095949426438</v>
      </c>
      <c r="BA201" s="194">
        <f t="shared" si="37"/>
        <v>901.43869936783051</v>
      </c>
      <c r="BB201" s="195">
        <f t="shared" si="51"/>
        <v>821.29482943104745</v>
      </c>
      <c r="BC201" s="194">
        <f t="shared" si="38"/>
        <v>383.40738515570172</v>
      </c>
      <c r="BD201" s="194">
        <f t="shared" si="39"/>
        <v>502.65524326855592</v>
      </c>
      <c r="BE201" s="195">
        <f t="shared" si="52"/>
        <v>443.03131421212879</v>
      </c>
      <c r="BF201" s="194">
        <f t="shared" si="53"/>
        <v>562.27917232498305</v>
      </c>
      <c r="BG201" s="194">
        <f t="shared" si="53"/>
        <v>702.04697131819319</v>
      </c>
      <c r="BH201" s="195">
        <f t="shared" si="54"/>
        <v>632.16307182158812</v>
      </c>
    </row>
    <row r="202" spans="30:60">
      <c r="AD202" s="175">
        <v>25000</v>
      </c>
      <c r="AE202" s="189">
        <f t="shared" si="28"/>
        <v>400.91154536637902</v>
      </c>
      <c r="AF202" s="190">
        <f t="shared" si="40"/>
        <v>1427.5067497575424</v>
      </c>
      <c r="AG202" s="190">
        <f t="shared" si="41"/>
        <v>1759.3834371969278</v>
      </c>
      <c r="AH202" s="191">
        <f t="shared" si="42"/>
        <v>1593.4450934772351</v>
      </c>
      <c r="AI202" s="190">
        <f t="shared" si="43"/>
        <v>788.98126122036592</v>
      </c>
      <c r="AJ202" s="190">
        <f t="shared" si="44"/>
        <v>1001.823090732758</v>
      </c>
      <c r="AK202" s="191">
        <f t="shared" si="45"/>
        <v>895.40217597656192</v>
      </c>
      <c r="AL202" s="190">
        <f t="shared" si="46"/>
        <v>1108.2440054889541</v>
      </c>
      <c r="AM202" s="190">
        <f t="shared" si="46"/>
        <v>1380.6032639648429</v>
      </c>
      <c r="AN202" s="191">
        <f t="shared" si="47"/>
        <v>1244.4236347268984</v>
      </c>
      <c r="AO202" s="187">
        <f t="shared" si="29"/>
        <v>348.89640723861771</v>
      </c>
      <c r="AP202" s="192">
        <f t="shared" si="30"/>
        <v>1284.4651199061987</v>
      </c>
      <c r="AQ202" s="192">
        <f t="shared" si="31"/>
        <v>1580.5813998827484</v>
      </c>
      <c r="AR202" s="193">
        <f t="shared" si="48"/>
        <v>1432.5232598944735</v>
      </c>
      <c r="AS202" s="192">
        <f t="shared" si="32"/>
        <v>704.45666176275381</v>
      </c>
      <c r="AT202" s="192">
        <f t="shared" si="33"/>
        <v>897.79281447723542</v>
      </c>
      <c r="AU202" s="193">
        <f t="shared" si="34"/>
        <v>801.12473811999462</v>
      </c>
      <c r="AV202" s="192">
        <f t="shared" si="49"/>
        <v>994.46089083447623</v>
      </c>
      <c r="AW202" s="192">
        <f t="shared" si="49"/>
        <v>1239.1871071799919</v>
      </c>
      <c r="AX202" s="193">
        <f t="shared" si="50"/>
        <v>1116.8239990072341</v>
      </c>
      <c r="AY202" s="188">
        <f t="shared" si="35"/>
        <v>308.46964480440283</v>
      </c>
      <c r="AZ202" s="194">
        <f t="shared" si="36"/>
        <v>1173.2915232121077</v>
      </c>
      <c r="BA202" s="194">
        <f t="shared" si="37"/>
        <v>1441.6144040151348</v>
      </c>
      <c r="BB202" s="195">
        <f t="shared" si="51"/>
        <v>1307.4529636136213</v>
      </c>
      <c r="BC202" s="194">
        <f t="shared" si="38"/>
        <v>638.76317280715466</v>
      </c>
      <c r="BD202" s="194">
        <f t="shared" si="39"/>
        <v>816.93928960880567</v>
      </c>
      <c r="BE202" s="195">
        <f t="shared" si="52"/>
        <v>727.85123120798016</v>
      </c>
      <c r="BF202" s="194">
        <f t="shared" si="53"/>
        <v>906.02734800963117</v>
      </c>
      <c r="BG202" s="194">
        <f t="shared" si="53"/>
        <v>1129.2768468119702</v>
      </c>
      <c r="BH202" s="195">
        <f t="shared" si="54"/>
        <v>1017.6520974108007</v>
      </c>
    </row>
    <row r="203" spans="30:60">
      <c r="AD203" s="196">
        <v>100000</v>
      </c>
      <c r="AE203" s="49">
        <f t="shared" si="28"/>
        <v>731.00636321918012</v>
      </c>
      <c r="AF203" s="197">
        <f t="shared" si="40"/>
        <v>2335.2674988527451</v>
      </c>
      <c r="AG203" s="197">
        <f t="shared" si="41"/>
        <v>2894.0843735659319</v>
      </c>
      <c r="AH203" s="198">
        <f>AVERAGE(AF203:AG203)</f>
        <v>2614.6759362093385</v>
      </c>
      <c r="AI203" s="197">
        <f t="shared" si="43"/>
        <v>1325.3853402311677</v>
      </c>
      <c r="AJ203" s="197">
        <f t="shared" si="44"/>
        <v>1662.0127264383602</v>
      </c>
      <c r="AK203" s="198">
        <f>AVERAGE(AI203:AJ203)</f>
        <v>1493.699033334764</v>
      </c>
      <c r="AL203" s="197">
        <f t="shared" si="46"/>
        <v>1830.3264195419565</v>
      </c>
      <c r="AM203" s="197">
        <f t="shared" si="46"/>
        <v>2278.0485500021459</v>
      </c>
      <c r="AN203" s="198">
        <f>AVERAGE(AL203:AM203)</f>
        <v>2054.187484772051</v>
      </c>
      <c r="AO203" s="49">
        <f t="shared" si="29"/>
        <v>641.47753476072853</v>
      </c>
      <c r="AP203" s="197">
        <f t="shared" si="30"/>
        <v>2089.0632205920037</v>
      </c>
      <c r="AQ203" s="197">
        <f t="shared" si="31"/>
        <v>2586.3290257400045</v>
      </c>
      <c r="AR203" s="198">
        <f t="shared" si="48"/>
        <v>2337.6961231660043</v>
      </c>
      <c r="AS203" s="197">
        <f t="shared" si="32"/>
        <v>1179.9009939861839</v>
      </c>
      <c r="AT203" s="197">
        <f t="shared" si="33"/>
        <v>1482.9550695214571</v>
      </c>
      <c r="AU203" s="198">
        <f t="shared" si="34"/>
        <v>1331.4280317538205</v>
      </c>
      <c r="AV203" s="197">
        <f t="shared" si="49"/>
        <v>1634.4821072890938</v>
      </c>
      <c r="AW203" s="197">
        <f t="shared" si="49"/>
        <v>2034.6420476307308</v>
      </c>
      <c r="AX203" s="198">
        <f>AVERAGE(AV203:AW203)</f>
        <v>1834.5620774599124</v>
      </c>
      <c r="AY203" s="49">
        <f t="shared" si="35"/>
        <v>569.67082681873035</v>
      </c>
      <c r="AZ203" s="197">
        <f t="shared" si="36"/>
        <v>1891.5947737515085</v>
      </c>
      <c r="BA203" s="197">
        <f t="shared" si="37"/>
        <v>2339.4934671893857</v>
      </c>
      <c r="BB203" s="198">
        <f t="shared" si="51"/>
        <v>2115.5441204704471</v>
      </c>
      <c r="BC203" s="197">
        <f t="shared" si="38"/>
        <v>1063.2150935804368</v>
      </c>
      <c r="BD203" s="197">
        <f t="shared" si="39"/>
        <v>1339.3416536374607</v>
      </c>
      <c r="BE203" s="198">
        <f t="shared" si="52"/>
        <v>1201.2783736089486</v>
      </c>
      <c r="BF203" s="197">
        <f t="shared" si="53"/>
        <v>1477.4049336659727</v>
      </c>
      <c r="BG203" s="197">
        <f t="shared" si="53"/>
        <v>1839.4175604134232</v>
      </c>
      <c r="BH203" s="198">
        <f>AVERAGE(BF203:BG203)</f>
        <v>1658.4112470396981</v>
      </c>
    </row>
  </sheetData>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6EDA6-3732-438F-A81F-E21D4DCB2707}">
  <sheetPr>
    <tabColor theme="9" tint="0.39997558519241921"/>
  </sheetPr>
  <dimension ref="A1:O92"/>
  <sheetViews>
    <sheetView tabSelected="1" zoomScaleNormal="100" workbookViewId="0">
      <selection activeCell="E4" sqref="E4"/>
    </sheetView>
  </sheetViews>
  <sheetFormatPr baseColWidth="10" defaultColWidth="11.54296875" defaultRowHeight="10.5"/>
  <cols>
    <col min="1" max="1" width="11.54296875" style="221"/>
    <col min="2" max="2" width="35.54296875" style="221" customWidth="1"/>
    <col min="3" max="3" width="11.54296875" style="221"/>
    <col min="4" max="4" width="17.90625" style="221" customWidth="1"/>
    <col min="5" max="6" width="11.54296875" style="221"/>
    <col min="7" max="7" width="13.08984375" style="221" customWidth="1"/>
    <col min="8" max="16384" width="11.54296875" style="221"/>
  </cols>
  <sheetData>
    <row r="1" spans="1:15">
      <c r="A1" s="220"/>
    </row>
    <row r="2" spans="1:15" ht="11" thickBot="1"/>
    <row r="3" spans="1:15">
      <c r="B3" s="222" t="s">
        <v>14</v>
      </c>
      <c r="C3" s="223"/>
      <c r="D3" s="223"/>
      <c r="E3" s="224" t="s">
        <v>230</v>
      </c>
      <c r="F3" s="225"/>
      <c r="G3" s="225"/>
      <c r="H3" s="226"/>
    </row>
    <row r="4" spans="1:15" ht="11" thickBot="1">
      <c r="B4" s="227" t="s">
        <v>128</v>
      </c>
      <c r="C4" s="228"/>
      <c r="D4" s="228"/>
      <c r="E4" s="229" t="s">
        <v>231</v>
      </c>
      <c r="F4" s="230"/>
      <c r="G4" s="231"/>
      <c r="H4" s="232"/>
    </row>
    <row r="5" spans="1:15" ht="11" thickBot="1">
      <c r="B5" s="256"/>
      <c r="C5" s="268" t="s">
        <v>228</v>
      </c>
      <c r="D5" s="236" t="s">
        <v>229</v>
      </c>
      <c r="E5" s="279" t="s">
        <v>227</v>
      </c>
      <c r="F5" s="280"/>
      <c r="G5" s="233" t="s">
        <v>18</v>
      </c>
      <c r="H5" s="233" t="s">
        <v>19</v>
      </c>
    </row>
    <row r="6" spans="1:15">
      <c r="B6" s="269" t="s">
        <v>15</v>
      </c>
      <c r="C6" s="257"/>
      <c r="D6" s="257"/>
      <c r="E6" s="257"/>
      <c r="F6" s="257"/>
      <c r="G6" s="257"/>
      <c r="H6" s="270"/>
    </row>
    <row r="7" spans="1:15" ht="11" thickBot="1">
      <c r="B7" s="234" t="s">
        <v>232</v>
      </c>
      <c r="C7" s="235" t="s">
        <v>122</v>
      </c>
      <c r="D7" s="236" t="s">
        <v>61</v>
      </c>
      <c r="E7" s="259">
        <v>0.05</v>
      </c>
      <c r="F7" s="259">
        <v>0.3</v>
      </c>
      <c r="G7" s="238" t="s">
        <v>8</v>
      </c>
      <c r="H7" s="238">
        <v>1</v>
      </c>
    </row>
    <row r="8" spans="1:15" ht="11" thickBot="1">
      <c r="B8" s="234" t="s">
        <v>224</v>
      </c>
      <c r="C8" s="235" t="s">
        <v>122</v>
      </c>
      <c r="D8" s="236" t="s">
        <v>61</v>
      </c>
      <c r="E8" s="237" t="s">
        <v>54</v>
      </c>
      <c r="F8" s="237" t="s">
        <v>54</v>
      </c>
      <c r="G8" s="238" t="s">
        <v>9</v>
      </c>
      <c r="H8" s="238">
        <v>0</v>
      </c>
    </row>
    <row r="9" spans="1:15" ht="11" thickBot="1">
      <c r="B9" s="234" t="s">
        <v>132</v>
      </c>
      <c r="C9" s="235" t="s">
        <v>122</v>
      </c>
      <c r="D9" s="236" t="s">
        <v>61</v>
      </c>
      <c r="E9" s="260">
        <v>0</v>
      </c>
      <c r="F9" s="260">
        <v>0</v>
      </c>
      <c r="G9" s="238" t="s">
        <v>0</v>
      </c>
      <c r="H9" s="238">
        <v>0</v>
      </c>
    </row>
    <row r="10" spans="1:15" ht="11" thickBot="1">
      <c r="B10" s="234" t="s">
        <v>27</v>
      </c>
      <c r="C10" s="235" t="s">
        <v>122</v>
      </c>
      <c r="D10" s="236" t="s">
        <v>124</v>
      </c>
      <c r="E10" s="237">
        <v>50</v>
      </c>
      <c r="F10" s="237">
        <v>80</v>
      </c>
      <c r="G10" s="238">
        <v>0</v>
      </c>
      <c r="H10" s="238">
        <v>2</v>
      </c>
    </row>
    <row r="11" spans="1:15" ht="11" thickBot="1">
      <c r="B11" s="234" t="s">
        <v>137</v>
      </c>
      <c r="C11" s="235" t="s">
        <v>122</v>
      </c>
      <c r="D11" s="236" t="s">
        <v>124</v>
      </c>
      <c r="E11" s="237">
        <v>0.3</v>
      </c>
      <c r="F11" s="237">
        <v>0.5</v>
      </c>
      <c r="G11" s="238">
        <v>0</v>
      </c>
      <c r="H11" s="238">
        <v>2</v>
      </c>
    </row>
    <row r="12" spans="1:15" ht="11" thickBot="1">
      <c r="B12" s="239" t="s">
        <v>22</v>
      </c>
      <c r="C12" s="240"/>
      <c r="D12" s="240"/>
      <c r="E12" s="241"/>
      <c r="F12" s="241"/>
      <c r="G12" s="242"/>
      <c r="H12" s="243"/>
    </row>
    <row r="13" spans="1:15" ht="11" thickBot="1">
      <c r="B13" s="244" t="s">
        <v>165</v>
      </c>
      <c r="C13" s="245">
        <v>2022</v>
      </c>
      <c r="D13" s="245" t="s">
        <v>236</v>
      </c>
      <c r="E13" s="261">
        <v>116.66553599999999</v>
      </c>
      <c r="F13" s="261">
        <v>134.61408</v>
      </c>
      <c r="G13" s="238">
        <v>0</v>
      </c>
      <c r="H13" s="238">
        <v>2</v>
      </c>
      <c r="I13" s="246"/>
      <c r="N13" s="247"/>
      <c r="O13" s="247"/>
    </row>
    <row r="14" spans="1:15" ht="11" thickBot="1">
      <c r="B14" s="244" t="s">
        <v>201</v>
      </c>
      <c r="C14" s="245">
        <v>2022</v>
      </c>
      <c r="D14" s="245" t="s">
        <v>237</v>
      </c>
      <c r="E14" s="261">
        <v>1256.3980799999999</v>
      </c>
      <c r="F14" s="261">
        <v>1615.3689599999998</v>
      </c>
      <c r="G14" s="238">
        <v>0</v>
      </c>
      <c r="H14" s="238">
        <v>2</v>
      </c>
      <c r="I14" s="246"/>
    </row>
    <row r="15" spans="1:15" ht="11" thickBot="1">
      <c r="B15" s="244" t="s">
        <v>202</v>
      </c>
      <c r="C15" s="245">
        <v>2022</v>
      </c>
      <c r="D15" s="245" t="s">
        <v>237</v>
      </c>
      <c r="E15" s="237" t="s">
        <v>54</v>
      </c>
      <c r="F15" s="237" t="s">
        <v>54</v>
      </c>
      <c r="G15" s="238" t="s">
        <v>10</v>
      </c>
      <c r="H15" s="238">
        <v>0</v>
      </c>
      <c r="I15" s="246"/>
    </row>
    <row r="16" spans="1:15" ht="11" thickBot="1">
      <c r="B16" s="244" t="s">
        <v>203</v>
      </c>
      <c r="C16" s="245">
        <v>2022</v>
      </c>
      <c r="D16" s="245" t="s">
        <v>237</v>
      </c>
      <c r="E16" s="237" t="s">
        <v>54</v>
      </c>
      <c r="F16" s="237" t="s">
        <v>54</v>
      </c>
      <c r="G16" s="238" t="s">
        <v>10</v>
      </c>
      <c r="H16" s="238">
        <v>0</v>
      </c>
      <c r="I16" s="246"/>
    </row>
    <row r="17" spans="2:15" ht="11" thickBot="1">
      <c r="B17" s="244" t="s">
        <v>144</v>
      </c>
      <c r="C17" s="245">
        <v>2022</v>
      </c>
      <c r="D17" s="245" t="s">
        <v>237</v>
      </c>
      <c r="E17" s="237" t="s">
        <v>54</v>
      </c>
      <c r="F17" s="237" t="s">
        <v>54</v>
      </c>
      <c r="G17" s="238" t="s">
        <v>10</v>
      </c>
      <c r="H17" s="238">
        <v>0</v>
      </c>
      <c r="I17" s="246"/>
      <c r="N17" s="248"/>
      <c r="O17" s="248"/>
    </row>
    <row r="18" spans="2:15" ht="11" thickBot="1">
      <c r="B18" s="244" t="s">
        <v>204</v>
      </c>
      <c r="C18" s="245">
        <v>2022</v>
      </c>
      <c r="D18" s="245" t="s">
        <v>238</v>
      </c>
      <c r="E18" s="261">
        <v>40.384223999999996</v>
      </c>
      <c r="F18" s="261">
        <v>49.358496000000002</v>
      </c>
      <c r="G18" s="238" t="s">
        <v>3</v>
      </c>
      <c r="H18" s="238">
        <v>0</v>
      </c>
      <c r="I18" s="246"/>
      <c r="N18" s="249"/>
      <c r="O18" s="249"/>
    </row>
    <row r="19" spans="2:15" ht="11" thickBot="1">
      <c r="B19" s="244" t="s">
        <v>205</v>
      </c>
      <c r="C19" s="245">
        <v>2022</v>
      </c>
      <c r="D19" s="245" t="s">
        <v>238</v>
      </c>
      <c r="E19" s="261">
        <v>40.384223999999996</v>
      </c>
      <c r="F19" s="261">
        <v>49.358496000000002</v>
      </c>
      <c r="G19" s="238" t="s">
        <v>3</v>
      </c>
      <c r="H19" s="238">
        <v>0</v>
      </c>
      <c r="I19" s="246"/>
      <c r="N19" s="249"/>
      <c r="O19" s="249"/>
    </row>
    <row r="20" spans="2:15" ht="11" thickBot="1">
      <c r="B20" s="244" t="s">
        <v>206</v>
      </c>
      <c r="C20" s="245">
        <v>2022</v>
      </c>
      <c r="D20" s="245" t="s">
        <v>238</v>
      </c>
      <c r="E20" s="261">
        <v>40.384223999999996</v>
      </c>
      <c r="F20" s="261">
        <v>49.358496000000002</v>
      </c>
      <c r="G20" s="238" t="s">
        <v>3</v>
      </c>
      <c r="H20" s="238">
        <v>0</v>
      </c>
      <c r="I20" s="246"/>
      <c r="N20" s="249"/>
      <c r="O20" s="249"/>
    </row>
    <row r="21" spans="2:15" ht="11" thickBot="1">
      <c r="B21" s="244" t="s">
        <v>207</v>
      </c>
      <c r="C21" s="245">
        <v>2022</v>
      </c>
      <c r="D21" s="245" t="s">
        <v>238</v>
      </c>
      <c r="E21" s="261">
        <v>40.384223999999996</v>
      </c>
      <c r="F21" s="261">
        <v>49.358496000000002</v>
      </c>
      <c r="G21" s="238" t="s">
        <v>3</v>
      </c>
      <c r="H21" s="238">
        <v>0</v>
      </c>
      <c r="I21" s="246"/>
      <c r="N21" s="249"/>
      <c r="O21" s="249"/>
    </row>
    <row r="22" spans="2:15" ht="11" thickBot="1">
      <c r="B22" s="244" t="s">
        <v>208</v>
      </c>
      <c r="C22" s="245">
        <v>2022</v>
      </c>
      <c r="D22" s="245" t="s">
        <v>238</v>
      </c>
      <c r="E22" s="261">
        <v>43.076505600000004</v>
      </c>
      <c r="F22" s="261">
        <v>52.649062399999998</v>
      </c>
      <c r="G22" s="238" t="s">
        <v>11</v>
      </c>
      <c r="H22" s="238">
        <v>0</v>
      </c>
      <c r="I22" s="246"/>
      <c r="N22" s="249"/>
      <c r="O22" s="249"/>
    </row>
    <row r="23" spans="2:15" ht="11" thickBot="1">
      <c r="B23" s="244" t="s">
        <v>209</v>
      </c>
      <c r="C23" s="245">
        <v>2022</v>
      </c>
      <c r="D23" s="245" t="s">
        <v>238</v>
      </c>
      <c r="E23" s="261">
        <v>55.191772800000003</v>
      </c>
      <c r="F23" s="261">
        <v>67.456611200000012</v>
      </c>
      <c r="G23" s="238" t="s">
        <v>11</v>
      </c>
      <c r="H23" s="238">
        <v>0</v>
      </c>
      <c r="I23" s="246"/>
      <c r="N23" s="249"/>
      <c r="O23" s="249"/>
    </row>
    <row r="24" spans="2:15" ht="11" thickBot="1">
      <c r="B24" s="244" t="s">
        <v>210</v>
      </c>
      <c r="C24" s="245">
        <v>2022</v>
      </c>
      <c r="D24" s="245" t="s">
        <v>238</v>
      </c>
      <c r="E24" s="237" t="s">
        <v>54</v>
      </c>
      <c r="F24" s="237" t="s">
        <v>54</v>
      </c>
      <c r="G24" s="238">
        <v>0</v>
      </c>
      <c r="H24" s="238">
        <v>0</v>
      </c>
      <c r="I24" s="246"/>
      <c r="N24" s="249"/>
      <c r="O24" s="249"/>
    </row>
    <row r="25" spans="2:15" ht="11" thickBot="1">
      <c r="B25" s="244" t="s">
        <v>152</v>
      </c>
      <c r="C25" s="245">
        <v>2022</v>
      </c>
      <c r="D25" s="245" t="s">
        <v>239</v>
      </c>
      <c r="E25" s="237" t="s">
        <v>54</v>
      </c>
      <c r="F25" s="237" t="s">
        <v>54</v>
      </c>
      <c r="G25" s="238" t="s">
        <v>12</v>
      </c>
      <c r="H25" s="238">
        <v>0</v>
      </c>
      <c r="I25" s="246"/>
      <c r="N25" s="249"/>
      <c r="O25" s="249"/>
    </row>
    <row r="26" spans="2:15" ht="11" thickBot="1">
      <c r="B26" s="244" t="s">
        <v>153</v>
      </c>
      <c r="C26" s="245">
        <v>2022</v>
      </c>
      <c r="D26" s="245" t="s">
        <v>239</v>
      </c>
      <c r="E26" s="237" t="s">
        <v>54</v>
      </c>
      <c r="F26" s="237" t="s">
        <v>54</v>
      </c>
      <c r="G26" s="238" t="s">
        <v>2</v>
      </c>
      <c r="H26" s="238">
        <v>0</v>
      </c>
      <c r="I26" s="246"/>
      <c r="N26" s="249"/>
      <c r="O26" s="249"/>
    </row>
    <row r="27" spans="2:15" ht="11" thickBot="1">
      <c r="B27" s="244" t="s">
        <v>154</v>
      </c>
      <c r="C27" s="245">
        <v>2022</v>
      </c>
      <c r="D27" s="245" t="s">
        <v>239</v>
      </c>
      <c r="E27" s="237" t="s">
        <v>54</v>
      </c>
      <c r="F27" s="237" t="s">
        <v>54</v>
      </c>
      <c r="G27" s="238" t="s">
        <v>2</v>
      </c>
      <c r="H27" s="238">
        <v>0</v>
      </c>
      <c r="I27" s="246"/>
      <c r="N27" s="249"/>
      <c r="O27" s="249"/>
    </row>
    <row r="28" spans="2:15" ht="11" thickBot="1">
      <c r="B28" s="271" t="s">
        <v>29</v>
      </c>
      <c r="C28" s="245">
        <v>2022</v>
      </c>
      <c r="D28" s="245" t="s">
        <v>61</v>
      </c>
      <c r="E28" s="262">
        <v>0.7</v>
      </c>
      <c r="F28" s="262">
        <v>0.9</v>
      </c>
      <c r="G28" s="238">
        <v>0</v>
      </c>
      <c r="H28" s="238">
        <v>2</v>
      </c>
      <c r="I28" s="246"/>
      <c r="N28" s="249"/>
      <c r="O28" s="249"/>
    </row>
    <row r="29" spans="2:15" ht="11" thickBot="1">
      <c r="B29" s="271" t="s">
        <v>30</v>
      </c>
      <c r="C29" s="245">
        <v>2022</v>
      </c>
      <c r="D29" s="245" t="s">
        <v>61</v>
      </c>
      <c r="E29" s="262">
        <v>0.1</v>
      </c>
      <c r="F29" s="262">
        <v>0.3</v>
      </c>
      <c r="G29" s="238">
        <v>0</v>
      </c>
      <c r="H29" s="238">
        <v>2</v>
      </c>
      <c r="I29" s="246"/>
      <c r="N29" s="249"/>
      <c r="O29" s="249"/>
    </row>
    <row r="30" spans="2:15" ht="11" thickBot="1">
      <c r="B30" s="271" t="s">
        <v>156</v>
      </c>
      <c r="C30" s="245">
        <v>2022</v>
      </c>
      <c r="D30" s="245" t="s">
        <v>240</v>
      </c>
      <c r="E30" s="261">
        <v>538.45632000000001</v>
      </c>
      <c r="F30" s="261">
        <v>807.68447999999989</v>
      </c>
      <c r="G30" s="238">
        <v>0</v>
      </c>
      <c r="H30" s="238">
        <v>2</v>
      </c>
      <c r="I30" s="246"/>
      <c r="N30" s="249"/>
      <c r="O30" s="249"/>
    </row>
    <row r="31" spans="2:15" ht="11" thickBot="1">
      <c r="B31" s="271" t="s">
        <v>157</v>
      </c>
      <c r="C31" s="245">
        <v>2022</v>
      </c>
      <c r="D31" s="245" t="s">
        <v>241</v>
      </c>
      <c r="E31" s="261">
        <v>0</v>
      </c>
      <c r="F31" s="261">
        <v>0</v>
      </c>
      <c r="G31" s="238">
        <v>0</v>
      </c>
      <c r="H31" s="238">
        <v>2</v>
      </c>
      <c r="I31" s="246"/>
      <c r="N31" s="249"/>
      <c r="O31" s="249"/>
    </row>
    <row r="32" spans="2:15" ht="11" thickBot="1">
      <c r="B32" s="250" t="s">
        <v>165</v>
      </c>
      <c r="C32" s="251">
        <v>2030</v>
      </c>
      <c r="D32" s="251" t="s">
        <v>236</v>
      </c>
      <c r="E32" s="261">
        <v>116.66553599999999</v>
      </c>
      <c r="F32" s="261">
        <v>134.61408</v>
      </c>
      <c r="G32" s="238">
        <v>0</v>
      </c>
      <c r="H32" s="238">
        <v>2</v>
      </c>
      <c r="I32" s="246"/>
    </row>
    <row r="33" spans="2:9" ht="11" thickBot="1">
      <c r="B33" s="250" t="s">
        <v>201</v>
      </c>
      <c r="C33" s="251">
        <v>2030</v>
      </c>
      <c r="D33" s="251" t="s">
        <v>237</v>
      </c>
      <c r="E33" s="261">
        <v>1256.3980799999999</v>
      </c>
      <c r="F33" s="261">
        <v>1615.3689599999998</v>
      </c>
      <c r="G33" s="238">
        <v>0</v>
      </c>
      <c r="H33" s="238">
        <v>2</v>
      </c>
      <c r="I33" s="246"/>
    </row>
    <row r="34" spans="2:9" ht="11" thickBot="1">
      <c r="B34" s="250" t="s">
        <v>202</v>
      </c>
      <c r="C34" s="251">
        <v>2030</v>
      </c>
      <c r="D34" s="251" t="s">
        <v>237</v>
      </c>
      <c r="E34" s="237" t="s">
        <v>54</v>
      </c>
      <c r="F34" s="237" t="s">
        <v>54</v>
      </c>
      <c r="G34" s="238" t="s">
        <v>10</v>
      </c>
      <c r="H34" s="238">
        <v>0</v>
      </c>
      <c r="I34" s="246"/>
    </row>
    <row r="35" spans="2:9" ht="11" thickBot="1">
      <c r="B35" s="250" t="s">
        <v>203</v>
      </c>
      <c r="C35" s="251">
        <v>2030</v>
      </c>
      <c r="D35" s="251" t="s">
        <v>237</v>
      </c>
      <c r="E35" s="237" t="s">
        <v>54</v>
      </c>
      <c r="F35" s="237" t="s">
        <v>54</v>
      </c>
      <c r="G35" s="238" t="s">
        <v>10</v>
      </c>
      <c r="H35" s="238">
        <v>0</v>
      </c>
      <c r="I35" s="246"/>
    </row>
    <row r="36" spans="2:9" ht="11" thickBot="1">
      <c r="B36" s="250" t="s">
        <v>144</v>
      </c>
      <c r="C36" s="251">
        <v>2030</v>
      </c>
      <c r="D36" s="251" t="s">
        <v>237</v>
      </c>
      <c r="E36" s="237" t="s">
        <v>54</v>
      </c>
      <c r="F36" s="237" t="s">
        <v>54</v>
      </c>
      <c r="G36" s="238" t="s">
        <v>10</v>
      </c>
      <c r="H36" s="238">
        <v>0</v>
      </c>
      <c r="I36" s="246"/>
    </row>
    <row r="37" spans="2:9" ht="11" thickBot="1">
      <c r="B37" s="250" t="s">
        <v>204</v>
      </c>
      <c r="C37" s="251">
        <v>2030</v>
      </c>
      <c r="D37" s="251" t="s">
        <v>238</v>
      </c>
      <c r="E37" s="261">
        <v>40.384223999999996</v>
      </c>
      <c r="F37" s="261">
        <v>49.358496000000002</v>
      </c>
      <c r="G37" s="238" t="s">
        <v>3</v>
      </c>
      <c r="H37" s="238"/>
      <c r="I37" s="246"/>
    </row>
    <row r="38" spans="2:9" ht="11" thickBot="1">
      <c r="B38" s="250" t="s">
        <v>205</v>
      </c>
      <c r="C38" s="251">
        <v>2030</v>
      </c>
      <c r="D38" s="251" t="s">
        <v>238</v>
      </c>
      <c r="E38" s="261">
        <v>40.384223999999996</v>
      </c>
      <c r="F38" s="261">
        <v>49.358496000000002</v>
      </c>
      <c r="G38" s="238" t="s">
        <v>3</v>
      </c>
      <c r="H38" s="238"/>
      <c r="I38" s="246"/>
    </row>
    <row r="39" spans="2:9" ht="11" thickBot="1">
      <c r="B39" s="250" t="s">
        <v>206</v>
      </c>
      <c r="C39" s="251">
        <v>2030</v>
      </c>
      <c r="D39" s="251" t="s">
        <v>238</v>
      </c>
      <c r="E39" s="261">
        <v>40.384223999999996</v>
      </c>
      <c r="F39" s="261">
        <v>49.358496000000002</v>
      </c>
      <c r="G39" s="238" t="s">
        <v>3</v>
      </c>
      <c r="H39" s="238"/>
      <c r="I39" s="246"/>
    </row>
    <row r="40" spans="2:9" ht="11" thickBot="1">
      <c r="B40" s="250" t="s">
        <v>207</v>
      </c>
      <c r="C40" s="251">
        <v>2030</v>
      </c>
      <c r="D40" s="251" t="s">
        <v>238</v>
      </c>
      <c r="E40" s="261">
        <v>40.384223999999996</v>
      </c>
      <c r="F40" s="261">
        <v>49.358496000000002</v>
      </c>
      <c r="G40" s="238" t="s">
        <v>3</v>
      </c>
      <c r="H40" s="238"/>
      <c r="I40" s="246"/>
    </row>
    <row r="41" spans="2:9" ht="11" thickBot="1">
      <c r="B41" s="250" t="s">
        <v>208</v>
      </c>
      <c r="C41" s="251">
        <v>2030</v>
      </c>
      <c r="D41" s="251" t="s">
        <v>238</v>
      </c>
      <c r="E41" s="261">
        <v>43.076505600000004</v>
      </c>
      <c r="F41" s="261">
        <v>52.649062399999998</v>
      </c>
      <c r="G41" s="238" t="s">
        <v>11</v>
      </c>
      <c r="H41" s="238"/>
      <c r="I41" s="246"/>
    </row>
    <row r="42" spans="2:9" ht="11" thickBot="1">
      <c r="B42" s="250" t="s">
        <v>209</v>
      </c>
      <c r="C42" s="251">
        <v>2030</v>
      </c>
      <c r="D42" s="251" t="s">
        <v>238</v>
      </c>
      <c r="E42" s="261">
        <v>55.191772800000003</v>
      </c>
      <c r="F42" s="261">
        <v>67.456611200000012</v>
      </c>
      <c r="G42" s="238" t="s">
        <v>11</v>
      </c>
      <c r="H42" s="238"/>
      <c r="I42" s="246"/>
    </row>
    <row r="43" spans="2:9" ht="11" thickBot="1">
      <c r="B43" s="250" t="s">
        <v>210</v>
      </c>
      <c r="C43" s="251">
        <v>2030</v>
      </c>
      <c r="D43" s="251" t="s">
        <v>238</v>
      </c>
      <c r="E43" s="237" t="s">
        <v>54</v>
      </c>
      <c r="F43" s="237" t="s">
        <v>54</v>
      </c>
      <c r="G43" s="238">
        <v>0</v>
      </c>
      <c r="H43" s="238">
        <v>0</v>
      </c>
      <c r="I43" s="246"/>
    </row>
    <row r="44" spans="2:9" ht="11" thickBot="1">
      <c r="B44" s="250" t="s">
        <v>152</v>
      </c>
      <c r="C44" s="251">
        <v>2030</v>
      </c>
      <c r="D44" s="251" t="s">
        <v>239</v>
      </c>
      <c r="E44" s="237" t="s">
        <v>54</v>
      </c>
      <c r="F44" s="237" t="s">
        <v>54</v>
      </c>
      <c r="G44" s="238" t="s">
        <v>12</v>
      </c>
      <c r="H44" s="238">
        <v>0</v>
      </c>
      <c r="I44" s="246"/>
    </row>
    <row r="45" spans="2:9" ht="11" thickBot="1">
      <c r="B45" s="250" t="s">
        <v>153</v>
      </c>
      <c r="C45" s="251">
        <v>2030</v>
      </c>
      <c r="D45" s="251" t="s">
        <v>239</v>
      </c>
      <c r="E45" s="237" t="s">
        <v>54</v>
      </c>
      <c r="F45" s="237" t="s">
        <v>54</v>
      </c>
      <c r="G45" s="238" t="s">
        <v>2</v>
      </c>
      <c r="H45" s="238">
        <v>0</v>
      </c>
      <c r="I45" s="246"/>
    </row>
    <row r="46" spans="2:9" ht="11" thickBot="1">
      <c r="B46" s="250" t="s">
        <v>154</v>
      </c>
      <c r="C46" s="251">
        <v>2030</v>
      </c>
      <c r="D46" s="251" t="s">
        <v>239</v>
      </c>
      <c r="E46" s="237" t="s">
        <v>54</v>
      </c>
      <c r="F46" s="237" t="s">
        <v>54</v>
      </c>
      <c r="G46" s="238" t="s">
        <v>2</v>
      </c>
      <c r="H46" s="238">
        <v>0</v>
      </c>
      <c r="I46" s="246"/>
    </row>
    <row r="47" spans="2:9" ht="11" thickBot="1">
      <c r="B47" s="264" t="s">
        <v>29</v>
      </c>
      <c r="C47" s="251">
        <v>2030</v>
      </c>
      <c r="D47" s="251" t="s">
        <v>61</v>
      </c>
      <c r="E47" s="262">
        <v>0.7</v>
      </c>
      <c r="F47" s="262">
        <v>0.9</v>
      </c>
      <c r="G47" s="238">
        <v>0</v>
      </c>
      <c r="H47" s="238">
        <v>2</v>
      </c>
      <c r="I47" s="246"/>
    </row>
    <row r="48" spans="2:9" ht="11" thickBot="1">
      <c r="B48" s="264" t="s">
        <v>30</v>
      </c>
      <c r="C48" s="251">
        <v>2030</v>
      </c>
      <c r="D48" s="251" t="s">
        <v>61</v>
      </c>
      <c r="E48" s="262">
        <v>0.1</v>
      </c>
      <c r="F48" s="262">
        <v>0.3</v>
      </c>
      <c r="G48" s="238">
        <v>0</v>
      </c>
      <c r="H48" s="238">
        <v>2</v>
      </c>
      <c r="I48" s="246"/>
    </row>
    <row r="49" spans="2:9" ht="11" thickBot="1">
      <c r="B49" s="264" t="s">
        <v>156</v>
      </c>
      <c r="C49" s="251">
        <v>2030</v>
      </c>
      <c r="D49" s="251" t="s">
        <v>240</v>
      </c>
      <c r="E49" s="261">
        <v>538.45632000000001</v>
      </c>
      <c r="F49" s="261">
        <v>807.68447999999989</v>
      </c>
      <c r="G49" s="238">
        <v>0</v>
      </c>
      <c r="H49" s="238">
        <v>2</v>
      </c>
      <c r="I49" s="246"/>
    </row>
    <row r="50" spans="2:9" ht="11" thickBot="1">
      <c r="B50" s="264" t="s">
        <v>157</v>
      </c>
      <c r="C50" s="251">
        <v>2030</v>
      </c>
      <c r="D50" s="251" t="s">
        <v>241</v>
      </c>
      <c r="E50" s="261">
        <v>0</v>
      </c>
      <c r="F50" s="261">
        <v>0</v>
      </c>
      <c r="G50" s="238">
        <v>0</v>
      </c>
      <c r="H50" s="238">
        <v>2</v>
      </c>
      <c r="I50" s="246"/>
    </row>
    <row r="51" spans="2:9" ht="11" thickBot="1">
      <c r="B51" s="252" t="s">
        <v>165</v>
      </c>
      <c r="C51" s="253">
        <v>2040</v>
      </c>
      <c r="D51" s="253" t="s">
        <v>236</v>
      </c>
      <c r="E51" s="261">
        <v>116.66553599999999</v>
      </c>
      <c r="F51" s="261">
        <v>134.61408</v>
      </c>
      <c r="G51" s="238">
        <v>0</v>
      </c>
      <c r="H51" s="238">
        <v>2</v>
      </c>
      <c r="I51" s="246"/>
    </row>
    <row r="52" spans="2:9" ht="11" thickBot="1">
      <c r="B52" s="252" t="s">
        <v>201</v>
      </c>
      <c r="C52" s="253">
        <v>2040</v>
      </c>
      <c r="D52" s="253" t="s">
        <v>237</v>
      </c>
      <c r="E52" s="261">
        <v>1256.3980799999999</v>
      </c>
      <c r="F52" s="261">
        <v>1615.3689599999998</v>
      </c>
      <c r="G52" s="238">
        <v>0</v>
      </c>
      <c r="H52" s="238">
        <v>2</v>
      </c>
      <c r="I52" s="246"/>
    </row>
    <row r="53" spans="2:9" ht="11" thickBot="1">
      <c r="B53" s="252" t="s">
        <v>202</v>
      </c>
      <c r="C53" s="253">
        <v>2040</v>
      </c>
      <c r="D53" s="253" t="s">
        <v>237</v>
      </c>
      <c r="E53" s="237" t="s">
        <v>54</v>
      </c>
      <c r="F53" s="237" t="s">
        <v>54</v>
      </c>
      <c r="G53" s="238" t="s">
        <v>10</v>
      </c>
      <c r="H53" s="238">
        <v>0</v>
      </c>
      <c r="I53" s="246"/>
    </row>
    <row r="54" spans="2:9" ht="11" thickBot="1">
      <c r="B54" s="252" t="s">
        <v>203</v>
      </c>
      <c r="C54" s="253">
        <v>2040</v>
      </c>
      <c r="D54" s="253" t="s">
        <v>237</v>
      </c>
      <c r="E54" s="237" t="s">
        <v>54</v>
      </c>
      <c r="F54" s="237" t="s">
        <v>54</v>
      </c>
      <c r="G54" s="238" t="s">
        <v>10</v>
      </c>
      <c r="H54" s="238">
        <v>0</v>
      </c>
      <c r="I54" s="246"/>
    </row>
    <row r="55" spans="2:9" ht="11" thickBot="1">
      <c r="B55" s="252" t="s">
        <v>144</v>
      </c>
      <c r="C55" s="253">
        <v>2040</v>
      </c>
      <c r="D55" s="253" t="s">
        <v>237</v>
      </c>
      <c r="E55" s="237" t="s">
        <v>54</v>
      </c>
      <c r="F55" s="237" t="s">
        <v>54</v>
      </c>
      <c r="G55" s="238" t="s">
        <v>10</v>
      </c>
      <c r="H55" s="238">
        <v>0</v>
      </c>
      <c r="I55" s="246"/>
    </row>
    <row r="56" spans="2:9" ht="11" thickBot="1">
      <c r="B56" s="252" t="s">
        <v>204</v>
      </c>
      <c r="C56" s="253">
        <v>2040</v>
      </c>
      <c r="D56" s="253" t="s">
        <v>238</v>
      </c>
      <c r="E56" s="261">
        <v>40.384223999999996</v>
      </c>
      <c r="F56" s="261">
        <v>49.358496000000002</v>
      </c>
      <c r="G56" s="238" t="s">
        <v>3</v>
      </c>
      <c r="H56" s="238"/>
      <c r="I56" s="246"/>
    </row>
    <row r="57" spans="2:9" ht="11" thickBot="1">
      <c r="B57" s="252" t="s">
        <v>205</v>
      </c>
      <c r="C57" s="253">
        <v>2040</v>
      </c>
      <c r="D57" s="253" t="s">
        <v>238</v>
      </c>
      <c r="E57" s="261">
        <v>40.384223999999996</v>
      </c>
      <c r="F57" s="261">
        <v>49.358496000000002</v>
      </c>
      <c r="G57" s="238" t="s">
        <v>3</v>
      </c>
      <c r="H57" s="238"/>
      <c r="I57" s="246"/>
    </row>
    <row r="58" spans="2:9" ht="11" thickBot="1">
      <c r="B58" s="252" t="s">
        <v>206</v>
      </c>
      <c r="C58" s="253">
        <v>2040</v>
      </c>
      <c r="D58" s="253" t="s">
        <v>238</v>
      </c>
      <c r="E58" s="261">
        <v>40.384223999999996</v>
      </c>
      <c r="F58" s="261">
        <v>49.358496000000002</v>
      </c>
      <c r="G58" s="238" t="s">
        <v>3</v>
      </c>
      <c r="H58" s="238"/>
      <c r="I58" s="246"/>
    </row>
    <row r="59" spans="2:9" ht="11" thickBot="1">
      <c r="B59" s="252" t="s">
        <v>207</v>
      </c>
      <c r="C59" s="253">
        <v>2040</v>
      </c>
      <c r="D59" s="253" t="s">
        <v>238</v>
      </c>
      <c r="E59" s="261">
        <v>40.384223999999996</v>
      </c>
      <c r="F59" s="261">
        <v>49.358496000000002</v>
      </c>
      <c r="G59" s="238" t="s">
        <v>3</v>
      </c>
      <c r="H59" s="238"/>
      <c r="I59" s="246"/>
    </row>
    <row r="60" spans="2:9" ht="11" thickBot="1">
      <c r="B60" s="252" t="s">
        <v>208</v>
      </c>
      <c r="C60" s="253">
        <v>2040</v>
      </c>
      <c r="D60" s="253" t="s">
        <v>238</v>
      </c>
      <c r="E60" s="261">
        <v>43.076505600000004</v>
      </c>
      <c r="F60" s="261">
        <v>52.649062399999998</v>
      </c>
      <c r="G60" s="238" t="s">
        <v>11</v>
      </c>
      <c r="H60" s="238"/>
      <c r="I60" s="246"/>
    </row>
    <row r="61" spans="2:9" ht="11" thickBot="1">
      <c r="B61" s="252" t="s">
        <v>209</v>
      </c>
      <c r="C61" s="253">
        <v>2040</v>
      </c>
      <c r="D61" s="253" t="s">
        <v>238</v>
      </c>
      <c r="E61" s="261">
        <v>55.191772800000003</v>
      </c>
      <c r="F61" s="261">
        <v>67.456611200000012</v>
      </c>
      <c r="G61" s="238" t="s">
        <v>11</v>
      </c>
      <c r="H61" s="238"/>
      <c r="I61" s="246"/>
    </row>
    <row r="62" spans="2:9" ht="11" thickBot="1">
      <c r="B62" s="252" t="s">
        <v>210</v>
      </c>
      <c r="C62" s="253">
        <v>2040</v>
      </c>
      <c r="D62" s="253" t="s">
        <v>238</v>
      </c>
      <c r="E62" s="237" t="s">
        <v>54</v>
      </c>
      <c r="F62" s="237" t="s">
        <v>54</v>
      </c>
      <c r="G62" s="238">
        <v>0</v>
      </c>
      <c r="H62" s="238">
        <v>0</v>
      </c>
      <c r="I62" s="246"/>
    </row>
    <row r="63" spans="2:9" ht="11" thickBot="1">
      <c r="B63" s="252" t="s">
        <v>152</v>
      </c>
      <c r="C63" s="253">
        <v>2040</v>
      </c>
      <c r="D63" s="253" t="s">
        <v>239</v>
      </c>
      <c r="E63" s="237" t="s">
        <v>54</v>
      </c>
      <c r="F63" s="237" t="s">
        <v>54</v>
      </c>
      <c r="G63" s="238" t="s">
        <v>12</v>
      </c>
      <c r="H63" s="238">
        <v>0</v>
      </c>
      <c r="I63" s="246"/>
    </row>
    <row r="64" spans="2:9" ht="11" thickBot="1">
      <c r="B64" s="252" t="s">
        <v>153</v>
      </c>
      <c r="C64" s="253">
        <v>2040</v>
      </c>
      <c r="D64" s="253" t="s">
        <v>239</v>
      </c>
      <c r="E64" s="237" t="s">
        <v>54</v>
      </c>
      <c r="F64" s="237" t="s">
        <v>54</v>
      </c>
      <c r="G64" s="238" t="s">
        <v>2</v>
      </c>
      <c r="H64" s="238">
        <v>0</v>
      </c>
      <c r="I64" s="246"/>
    </row>
    <row r="65" spans="2:9" ht="11" thickBot="1">
      <c r="B65" s="252" t="s">
        <v>154</v>
      </c>
      <c r="C65" s="253">
        <v>2040</v>
      </c>
      <c r="D65" s="253" t="s">
        <v>239</v>
      </c>
      <c r="E65" s="237" t="s">
        <v>54</v>
      </c>
      <c r="F65" s="237" t="s">
        <v>54</v>
      </c>
      <c r="G65" s="238" t="s">
        <v>2</v>
      </c>
      <c r="H65" s="238">
        <v>0</v>
      </c>
      <c r="I65" s="246"/>
    </row>
    <row r="66" spans="2:9" ht="11" thickBot="1">
      <c r="B66" s="265" t="s">
        <v>29</v>
      </c>
      <c r="C66" s="253">
        <v>2040</v>
      </c>
      <c r="D66" s="253" t="s">
        <v>61</v>
      </c>
      <c r="E66" s="262">
        <v>0.7</v>
      </c>
      <c r="F66" s="262">
        <v>0.9</v>
      </c>
      <c r="G66" s="238">
        <v>0</v>
      </c>
      <c r="H66" s="238">
        <v>2</v>
      </c>
      <c r="I66" s="246"/>
    </row>
    <row r="67" spans="2:9" ht="11" thickBot="1">
      <c r="B67" s="265" t="s">
        <v>30</v>
      </c>
      <c r="C67" s="253">
        <v>2040</v>
      </c>
      <c r="D67" s="253" t="s">
        <v>61</v>
      </c>
      <c r="E67" s="262">
        <v>0.1</v>
      </c>
      <c r="F67" s="262">
        <v>0.3</v>
      </c>
      <c r="G67" s="238">
        <v>0</v>
      </c>
      <c r="H67" s="238">
        <v>2</v>
      </c>
      <c r="I67" s="246"/>
    </row>
    <row r="68" spans="2:9" ht="11" thickBot="1">
      <c r="B68" s="265" t="s">
        <v>156</v>
      </c>
      <c r="C68" s="253">
        <v>2040</v>
      </c>
      <c r="D68" s="253" t="s">
        <v>240</v>
      </c>
      <c r="E68" s="261">
        <v>538.45632000000001</v>
      </c>
      <c r="F68" s="261">
        <v>807.68447999999989</v>
      </c>
      <c r="G68" s="238">
        <v>0</v>
      </c>
      <c r="H68" s="238">
        <v>2</v>
      </c>
      <c r="I68" s="246"/>
    </row>
    <row r="69" spans="2:9" ht="11" thickBot="1">
      <c r="B69" s="265" t="s">
        <v>157</v>
      </c>
      <c r="C69" s="253">
        <v>2040</v>
      </c>
      <c r="D69" s="253" t="s">
        <v>241</v>
      </c>
      <c r="E69" s="261">
        <v>0</v>
      </c>
      <c r="F69" s="261">
        <v>0</v>
      </c>
      <c r="G69" s="238">
        <v>0</v>
      </c>
      <c r="H69" s="238">
        <v>2</v>
      </c>
      <c r="I69" s="246"/>
    </row>
    <row r="71" spans="2:9">
      <c r="H71" s="254"/>
      <c r="I71" s="255"/>
    </row>
    <row r="72" spans="2:9" s="214" customFormat="1" ht="14.5">
      <c r="B72" s="218" t="s">
        <v>23</v>
      </c>
      <c r="C72" s="213"/>
    </row>
    <row r="73" spans="2:9" s="214" customFormat="1" ht="14.5">
      <c r="B73" s="272" t="s">
        <v>225</v>
      </c>
      <c r="C73" s="36" t="s">
        <v>242</v>
      </c>
    </row>
    <row r="74" spans="2:9" s="214" customFormat="1" ht="14.5">
      <c r="B74" s="266">
        <v>1</v>
      </c>
      <c r="C74" s="219" t="s">
        <v>55</v>
      </c>
      <c r="E74" s="215"/>
      <c r="F74" s="215"/>
      <c r="G74" s="215"/>
      <c r="H74" s="215"/>
    </row>
    <row r="75" spans="2:9" s="214" customFormat="1" ht="14.5">
      <c r="B75" s="266">
        <v>2</v>
      </c>
      <c r="C75" s="219" t="s">
        <v>56</v>
      </c>
      <c r="E75" s="216"/>
      <c r="F75" s="216"/>
      <c r="G75" s="216"/>
      <c r="H75" s="216"/>
    </row>
    <row r="76" spans="2:9" s="214" customFormat="1" ht="14.5">
      <c r="B76" s="272"/>
      <c r="C76" s="36"/>
      <c r="E76" s="217"/>
      <c r="F76" s="217"/>
      <c r="G76" s="217"/>
      <c r="H76" s="217"/>
    </row>
    <row r="77" spans="2:9" s="214" customFormat="1" ht="14.5">
      <c r="B77" s="13"/>
      <c r="C77" s="36"/>
      <c r="E77" s="216"/>
      <c r="F77" s="216"/>
      <c r="G77" s="216"/>
      <c r="H77" s="216"/>
    </row>
    <row r="78" spans="2:9" s="214" customFormat="1" ht="14.5">
      <c r="B78" s="13"/>
      <c r="C78" s="36"/>
    </row>
    <row r="79" spans="2:9" s="214" customFormat="1" ht="14.5">
      <c r="B79" s="218" t="s">
        <v>24</v>
      </c>
      <c r="C79" s="13"/>
    </row>
    <row r="80" spans="2:9" s="214" customFormat="1" ht="14.5">
      <c r="B80" s="267" t="s">
        <v>8</v>
      </c>
      <c r="C80" s="29" t="s">
        <v>217</v>
      </c>
    </row>
    <row r="81" spans="2:3" s="214" customFormat="1" ht="14.5">
      <c r="B81" s="267" t="s">
        <v>9</v>
      </c>
      <c r="C81" s="29" t="s">
        <v>218</v>
      </c>
    </row>
    <row r="82" spans="2:3" s="214" customFormat="1" ht="14.5">
      <c r="B82" s="267" t="s">
        <v>0</v>
      </c>
      <c r="C82" s="29" t="s">
        <v>219</v>
      </c>
    </row>
    <row r="83" spans="2:3" s="214" customFormat="1" ht="14.5">
      <c r="B83" s="267" t="s">
        <v>10</v>
      </c>
      <c r="C83" s="29" t="s">
        <v>220</v>
      </c>
    </row>
    <row r="84" spans="2:3" s="214" customFormat="1" ht="14.5">
      <c r="B84" s="267" t="s">
        <v>3</v>
      </c>
      <c r="C84" s="29" t="s">
        <v>234</v>
      </c>
    </row>
    <row r="85" spans="2:3" s="214" customFormat="1" ht="14.5">
      <c r="B85" s="267" t="s">
        <v>11</v>
      </c>
      <c r="C85" s="29" t="s">
        <v>221</v>
      </c>
    </row>
    <row r="86" spans="2:3" s="214" customFormat="1" ht="14.5">
      <c r="B86" s="267" t="s">
        <v>12</v>
      </c>
      <c r="C86" s="29" t="s">
        <v>222</v>
      </c>
    </row>
    <row r="87" spans="2:3" s="214" customFormat="1" ht="14.5">
      <c r="B87" s="267" t="s">
        <v>2</v>
      </c>
      <c r="C87" s="29" t="s">
        <v>223</v>
      </c>
    </row>
    <row r="88" spans="2:3" s="214" customFormat="1" ht="14.5">
      <c r="B88" s="267" t="s">
        <v>225</v>
      </c>
      <c r="C88" s="29" t="s">
        <v>226</v>
      </c>
    </row>
    <row r="89" spans="2:3" s="214" customFormat="1" ht="14.5">
      <c r="B89" s="258"/>
    </row>
    <row r="90" spans="2:3" s="214" customFormat="1" ht="14.5">
      <c r="B90" s="258"/>
      <c r="C90" s="36"/>
    </row>
    <row r="91" spans="2:3" s="214" customFormat="1" ht="14.5">
      <c r="B91" s="258"/>
      <c r="C91" s="36"/>
    </row>
    <row r="92" spans="2:3" s="214" customFormat="1" ht="14.5">
      <c r="B92" s="258"/>
      <c r="C92" s="36"/>
    </row>
  </sheetData>
  <mergeCells count="1">
    <mergeCell ref="E5:F5"/>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0B9D5-2593-4D1E-A4BE-52783F254629}">
  <sheetPr>
    <tabColor theme="8" tint="0.39997558519241921"/>
  </sheetPr>
  <dimension ref="A1:O92"/>
  <sheetViews>
    <sheetView zoomScaleNormal="100" workbookViewId="0">
      <selection activeCell="E4" sqref="E4"/>
    </sheetView>
  </sheetViews>
  <sheetFormatPr baseColWidth="10" defaultColWidth="11.54296875" defaultRowHeight="10.5"/>
  <cols>
    <col min="1" max="1" width="11.54296875" style="221"/>
    <col min="2" max="2" width="35.54296875" style="221" customWidth="1"/>
    <col min="3" max="3" width="11.54296875" style="221"/>
    <col min="4" max="4" width="17.90625" style="221" customWidth="1"/>
    <col min="5" max="6" width="11.54296875" style="221"/>
    <col min="7" max="7" width="13.08984375" style="221" customWidth="1"/>
    <col min="8" max="16384" width="11.54296875" style="221"/>
  </cols>
  <sheetData>
    <row r="1" spans="1:15">
      <c r="A1" s="220"/>
    </row>
    <row r="2" spans="1:15" ht="11" thickBot="1"/>
    <row r="3" spans="1:15">
      <c r="B3" s="222" t="s">
        <v>14</v>
      </c>
      <c r="C3" s="223"/>
      <c r="D3" s="223"/>
      <c r="E3" s="224" t="s">
        <v>230</v>
      </c>
      <c r="F3" s="225"/>
      <c r="G3" s="225"/>
      <c r="H3" s="226"/>
    </row>
    <row r="4" spans="1:15" ht="11" thickBot="1">
      <c r="B4" s="227" t="s">
        <v>128</v>
      </c>
      <c r="C4" s="228"/>
      <c r="D4" s="228"/>
      <c r="E4" s="263" t="s">
        <v>235</v>
      </c>
      <c r="F4" s="230"/>
      <c r="G4" s="231"/>
      <c r="H4" s="232"/>
    </row>
    <row r="5" spans="1:15" ht="11" thickBot="1">
      <c r="B5" s="256"/>
      <c r="C5" s="268" t="s">
        <v>228</v>
      </c>
      <c r="D5" s="236" t="s">
        <v>229</v>
      </c>
      <c r="E5" s="279" t="s">
        <v>227</v>
      </c>
      <c r="F5" s="280"/>
      <c r="G5" s="233" t="s">
        <v>18</v>
      </c>
      <c r="H5" s="233" t="s">
        <v>19</v>
      </c>
    </row>
    <row r="6" spans="1:15">
      <c r="B6" s="269" t="s">
        <v>15</v>
      </c>
      <c r="C6" s="257"/>
      <c r="D6" s="257"/>
      <c r="E6" s="257"/>
      <c r="F6" s="257"/>
      <c r="G6" s="257"/>
      <c r="H6" s="270"/>
    </row>
    <row r="7" spans="1:15" ht="11" thickBot="1">
      <c r="B7" s="234" t="s">
        <v>232</v>
      </c>
      <c r="C7" s="235" t="s">
        <v>122</v>
      </c>
      <c r="D7" s="236" t="s">
        <v>61</v>
      </c>
      <c r="E7" s="259">
        <v>0.05</v>
      </c>
      <c r="F7" s="259">
        <v>0.3</v>
      </c>
      <c r="G7" s="238" t="s">
        <v>8</v>
      </c>
      <c r="H7" s="238">
        <v>1</v>
      </c>
    </row>
    <row r="8" spans="1:15" ht="11" thickBot="1">
      <c r="B8" s="234" t="s">
        <v>224</v>
      </c>
      <c r="C8" s="235" t="s">
        <v>122</v>
      </c>
      <c r="D8" s="236" t="s">
        <v>61</v>
      </c>
      <c r="E8" s="237" t="s">
        <v>54</v>
      </c>
      <c r="F8" s="237" t="s">
        <v>54</v>
      </c>
      <c r="G8" s="238" t="s">
        <v>9</v>
      </c>
      <c r="H8" s="238">
        <v>0</v>
      </c>
    </row>
    <row r="9" spans="1:15" ht="11" thickBot="1">
      <c r="B9" s="234" t="s">
        <v>132</v>
      </c>
      <c r="C9" s="235" t="s">
        <v>122</v>
      </c>
      <c r="D9" s="236" t="s">
        <v>61</v>
      </c>
      <c r="E9" s="260">
        <v>0</v>
      </c>
      <c r="F9" s="260">
        <v>0</v>
      </c>
      <c r="G9" s="238" t="s">
        <v>0</v>
      </c>
      <c r="H9" s="238">
        <v>0</v>
      </c>
    </row>
    <row r="10" spans="1:15" ht="11" thickBot="1">
      <c r="B10" s="234" t="s">
        <v>27</v>
      </c>
      <c r="C10" s="235" t="s">
        <v>122</v>
      </c>
      <c r="D10" s="236" t="s">
        <v>124</v>
      </c>
      <c r="E10" s="237">
        <v>50</v>
      </c>
      <c r="F10" s="237">
        <v>80</v>
      </c>
      <c r="G10" s="238">
        <v>0</v>
      </c>
      <c r="H10" s="238">
        <v>2</v>
      </c>
    </row>
    <row r="11" spans="1:15" ht="11" thickBot="1">
      <c r="B11" s="234" t="s">
        <v>137</v>
      </c>
      <c r="C11" s="235" t="s">
        <v>122</v>
      </c>
      <c r="D11" s="236" t="s">
        <v>124</v>
      </c>
      <c r="E11" s="237">
        <v>0.3</v>
      </c>
      <c r="F11" s="237">
        <v>0.5</v>
      </c>
      <c r="G11" s="238">
        <v>0</v>
      </c>
      <c r="H11" s="238">
        <v>2</v>
      </c>
    </row>
    <row r="12" spans="1:15" ht="11" thickBot="1">
      <c r="B12" s="239" t="s">
        <v>22</v>
      </c>
      <c r="C12" s="240"/>
      <c r="D12" s="240"/>
      <c r="E12" s="241"/>
      <c r="F12" s="241"/>
      <c r="G12" s="242"/>
      <c r="H12" s="243"/>
    </row>
    <row r="13" spans="1:15" ht="11" thickBot="1">
      <c r="B13" s="244" t="s">
        <v>165</v>
      </c>
      <c r="C13" s="245">
        <v>2022</v>
      </c>
      <c r="D13" s="245" t="s">
        <v>236</v>
      </c>
      <c r="E13" s="261">
        <v>125.63980799999999</v>
      </c>
      <c r="F13" s="261">
        <v>152.56262399999997</v>
      </c>
      <c r="G13" s="238">
        <v>0</v>
      </c>
      <c r="H13" s="238">
        <v>2</v>
      </c>
      <c r="I13" s="246"/>
      <c r="N13" s="247"/>
      <c r="O13" s="247"/>
    </row>
    <row r="14" spans="1:15" ht="11" thickBot="1">
      <c r="B14" s="244" t="s">
        <v>201</v>
      </c>
      <c r="C14" s="245">
        <v>2022</v>
      </c>
      <c r="D14" s="245" t="s">
        <v>237</v>
      </c>
      <c r="E14" s="261">
        <v>1256.3980799999999</v>
      </c>
      <c r="F14" s="261">
        <v>1615.3689599999998</v>
      </c>
      <c r="G14" s="238">
        <v>0</v>
      </c>
      <c r="H14" s="238">
        <v>2</v>
      </c>
      <c r="I14" s="246"/>
    </row>
    <row r="15" spans="1:15" ht="11" thickBot="1">
      <c r="B15" s="244" t="s">
        <v>202</v>
      </c>
      <c r="C15" s="245">
        <v>2022</v>
      </c>
      <c r="D15" s="245" t="s">
        <v>237</v>
      </c>
      <c r="E15" s="237" t="s">
        <v>54</v>
      </c>
      <c r="F15" s="237" t="s">
        <v>54</v>
      </c>
      <c r="G15" s="238" t="s">
        <v>10</v>
      </c>
      <c r="H15" s="238">
        <v>0</v>
      </c>
      <c r="I15" s="246"/>
    </row>
    <row r="16" spans="1:15" ht="11" thickBot="1">
      <c r="B16" s="244" t="s">
        <v>203</v>
      </c>
      <c r="C16" s="245">
        <v>2022</v>
      </c>
      <c r="D16" s="245" t="s">
        <v>237</v>
      </c>
      <c r="E16" s="237" t="s">
        <v>54</v>
      </c>
      <c r="F16" s="237" t="s">
        <v>54</v>
      </c>
      <c r="G16" s="238" t="s">
        <v>10</v>
      </c>
      <c r="H16" s="238">
        <v>0</v>
      </c>
      <c r="I16" s="246"/>
    </row>
    <row r="17" spans="2:15" ht="11" thickBot="1">
      <c r="B17" s="244" t="s">
        <v>144</v>
      </c>
      <c r="C17" s="245">
        <v>2022</v>
      </c>
      <c r="D17" s="245" t="s">
        <v>237</v>
      </c>
      <c r="E17" s="237" t="s">
        <v>54</v>
      </c>
      <c r="F17" s="237" t="s">
        <v>54</v>
      </c>
      <c r="G17" s="238" t="s">
        <v>10</v>
      </c>
      <c r="H17" s="238">
        <v>0</v>
      </c>
      <c r="I17" s="246"/>
      <c r="N17" s="248"/>
      <c r="O17" s="248"/>
    </row>
    <row r="18" spans="2:15" ht="11" thickBot="1">
      <c r="B18" s="244" t="s">
        <v>204</v>
      </c>
      <c r="C18" s="245">
        <v>2022</v>
      </c>
      <c r="D18" s="245" t="s">
        <v>238</v>
      </c>
      <c r="E18" s="261">
        <v>43.076505600000004</v>
      </c>
      <c r="F18" s="261">
        <v>52.649062399999998</v>
      </c>
      <c r="G18" s="238" t="s">
        <v>3</v>
      </c>
      <c r="H18" s="238">
        <v>0</v>
      </c>
      <c r="I18" s="246"/>
      <c r="N18" s="249"/>
      <c r="O18" s="249"/>
    </row>
    <row r="19" spans="2:15" ht="11" thickBot="1">
      <c r="B19" s="244" t="s">
        <v>205</v>
      </c>
      <c r="C19" s="245">
        <v>2022</v>
      </c>
      <c r="D19" s="245" t="s">
        <v>238</v>
      </c>
      <c r="E19" s="261">
        <v>43.076505600000004</v>
      </c>
      <c r="F19" s="261">
        <v>52.649062399999998</v>
      </c>
      <c r="G19" s="238" t="s">
        <v>3</v>
      </c>
      <c r="H19" s="238">
        <v>0</v>
      </c>
      <c r="I19" s="246"/>
      <c r="N19" s="249"/>
      <c r="O19" s="249"/>
    </row>
    <row r="20" spans="2:15" ht="11" thickBot="1">
      <c r="B20" s="244" t="s">
        <v>206</v>
      </c>
      <c r="C20" s="245">
        <v>2022</v>
      </c>
      <c r="D20" s="245" t="s">
        <v>238</v>
      </c>
      <c r="E20" s="261">
        <v>43.076505600000004</v>
      </c>
      <c r="F20" s="261">
        <v>52.649062399999998</v>
      </c>
      <c r="G20" s="238" t="s">
        <v>3</v>
      </c>
      <c r="H20" s="238">
        <v>0</v>
      </c>
      <c r="I20" s="246"/>
      <c r="N20" s="249"/>
      <c r="O20" s="249"/>
    </row>
    <row r="21" spans="2:15" ht="11" thickBot="1">
      <c r="B21" s="244" t="s">
        <v>207</v>
      </c>
      <c r="C21" s="245">
        <v>2022</v>
      </c>
      <c r="D21" s="245" t="s">
        <v>238</v>
      </c>
      <c r="E21" s="261">
        <v>43.076505600000004</v>
      </c>
      <c r="F21" s="261">
        <v>52.649062399999998</v>
      </c>
      <c r="G21" s="238" t="s">
        <v>3</v>
      </c>
      <c r="H21" s="238">
        <v>0</v>
      </c>
      <c r="I21" s="246"/>
      <c r="N21" s="249"/>
      <c r="O21" s="249"/>
    </row>
    <row r="22" spans="2:15" ht="11" thickBot="1">
      <c r="B22" s="244" t="s">
        <v>208</v>
      </c>
      <c r="C22" s="245">
        <v>2022</v>
      </c>
      <c r="D22" s="245" t="s">
        <v>238</v>
      </c>
      <c r="E22" s="261">
        <v>48.4610688</v>
      </c>
      <c r="F22" s="261">
        <v>59.230195199999997</v>
      </c>
      <c r="G22" s="238" t="s">
        <v>11</v>
      </c>
      <c r="H22" s="238">
        <v>0</v>
      </c>
      <c r="I22" s="246"/>
      <c r="N22" s="249"/>
      <c r="O22" s="249"/>
    </row>
    <row r="23" spans="2:15" ht="11" thickBot="1">
      <c r="B23" s="244" t="s">
        <v>209</v>
      </c>
      <c r="C23" s="245">
        <v>2022</v>
      </c>
      <c r="D23" s="245" t="s">
        <v>238</v>
      </c>
      <c r="E23" s="261">
        <v>69.999321600000002</v>
      </c>
      <c r="F23" s="261">
        <v>85.554726400000007</v>
      </c>
      <c r="G23" s="238" t="s">
        <v>11</v>
      </c>
      <c r="H23" s="238">
        <v>0</v>
      </c>
      <c r="I23" s="246"/>
      <c r="N23" s="249"/>
      <c r="O23" s="249"/>
    </row>
    <row r="24" spans="2:15" ht="11" thickBot="1">
      <c r="B24" s="244" t="s">
        <v>210</v>
      </c>
      <c r="C24" s="245">
        <v>2022</v>
      </c>
      <c r="D24" s="245" t="s">
        <v>238</v>
      </c>
      <c r="E24" s="237" t="s">
        <v>54</v>
      </c>
      <c r="F24" s="237" t="s">
        <v>54</v>
      </c>
      <c r="G24" s="238">
        <v>0</v>
      </c>
      <c r="H24" s="238">
        <v>0</v>
      </c>
      <c r="I24" s="246"/>
      <c r="N24" s="249"/>
      <c r="O24" s="249"/>
    </row>
    <row r="25" spans="2:15" ht="11" thickBot="1">
      <c r="B25" s="244" t="s">
        <v>152</v>
      </c>
      <c r="C25" s="245">
        <v>2022</v>
      </c>
      <c r="D25" s="245" t="s">
        <v>239</v>
      </c>
      <c r="E25" s="237" t="s">
        <v>54</v>
      </c>
      <c r="F25" s="237" t="s">
        <v>54</v>
      </c>
      <c r="G25" s="238" t="s">
        <v>12</v>
      </c>
      <c r="H25" s="238">
        <v>0</v>
      </c>
      <c r="I25" s="246"/>
      <c r="N25" s="249"/>
      <c r="O25" s="249"/>
    </row>
    <row r="26" spans="2:15" ht="11" thickBot="1">
      <c r="B26" s="244" t="s">
        <v>153</v>
      </c>
      <c r="C26" s="245">
        <v>2022</v>
      </c>
      <c r="D26" s="245" t="s">
        <v>239</v>
      </c>
      <c r="E26" s="237" t="s">
        <v>54</v>
      </c>
      <c r="F26" s="237" t="s">
        <v>54</v>
      </c>
      <c r="G26" s="238" t="s">
        <v>2</v>
      </c>
      <c r="H26" s="238">
        <v>0</v>
      </c>
      <c r="I26" s="246"/>
      <c r="N26" s="249"/>
      <c r="O26" s="249"/>
    </row>
    <row r="27" spans="2:15" ht="11" thickBot="1">
      <c r="B27" s="244" t="s">
        <v>154</v>
      </c>
      <c r="C27" s="245">
        <v>2022</v>
      </c>
      <c r="D27" s="245" t="s">
        <v>239</v>
      </c>
      <c r="E27" s="237" t="s">
        <v>54</v>
      </c>
      <c r="F27" s="237" t="s">
        <v>54</v>
      </c>
      <c r="G27" s="238" t="s">
        <v>2</v>
      </c>
      <c r="H27" s="238">
        <v>0</v>
      </c>
      <c r="I27" s="246"/>
      <c r="N27" s="249"/>
      <c r="O27" s="249"/>
    </row>
    <row r="28" spans="2:15" ht="11" thickBot="1">
      <c r="B28" s="271" t="s">
        <v>29</v>
      </c>
      <c r="C28" s="245">
        <v>2022</v>
      </c>
      <c r="D28" s="245" t="s">
        <v>61</v>
      </c>
      <c r="E28" s="262">
        <v>0.7</v>
      </c>
      <c r="F28" s="262">
        <v>0.9</v>
      </c>
      <c r="G28" s="238">
        <v>0</v>
      </c>
      <c r="H28" s="238">
        <v>2</v>
      </c>
      <c r="I28" s="246"/>
      <c r="N28" s="249"/>
      <c r="O28" s="249"/>
    </row>
    <row r="29" spans="2:15" ht="11" thickBot="1">
      <c r="B29" s="271" t="s">
        <v>30</v>
      </c>
      <c r="C29" s="245">
        <v>2022</v>
      </c>
      <c r="D29" s="245" t="s">
        <v>61</v>
      </c>
      <c r="E29" s="262">
        <v>0.1</v>
      </c>
      <c r="F29" s="262">
        <v>0.3</v>
      </c>
      <c r="G29" s="238">
        <v>0</v>
      </c>
      <c r="H29" s="238">
        <v>2</v>
      </c>
      <c r="I29" s="246"/>
      <c r="N29" s="249"/>
      <c r="O29" s="249"/>
    </row>
    <row r="30" spans="2:15" ht="11" thickBot="1">
      <c r="B30" s="271" t="s">
        <v>156</v>
      </c>
      <c r="C30" s="245">
        <v>2022</v>
      </c>
      <c r="D30" s="245" t="s">
        <v>240</v>
      </c>
      <c r="E30" s="261">
        <v>224.35679999999996</v>
      </c>
      <c r="F30" s="261">
        <v>332.04806399999995</v>
      </c>
      <c r="G30" s="238">
        <v>0</v>
      </c>
      <c r="H30" s="238">
        <v>2</v>
      </c>
      <c r="I30" s="246"/>
      <c r="N30" s="249"/>
      <c r="O30" s="249"/>
    </row>
    <row r="31" spans="2:15" ht="11" thickBot="1">
      <c r="B31" s="271" t="s">
        <v>157</v>
      </c>
      <c r="C31" s="245">
        <v>2022</v>
      </c>
      <c r="D31" s="245" t="s">
        <v>241</v>
      </c>
      <c r="E31" s="261">
        <v>0</v>
      </c>
      <c r="F31" s="261">
        <v>0</v>
      </c>
      <c r="G31" s="238">
        <v>0</v>
      </c>
      <c r="H31" s="238">
        <v>2</v>
      </c>
      <c r="I31" s="246"/>
      <c r="N31" s="249"/>
      <c r="O31" s="249"/>
    </row>
    <row r="32" spans="2:15" ht="11" thickBot="1">
      <c r="B32" s="250" t="s">
        <v>165</v>
      </c>
      <c r="C32" s="251">
        <v>2030</v>
      </c>
      <c r="D32" s="251" t="s">
        <v>236</v>
      </c>
      <c r="E32" s="261">
        <v>125.63980799999999</v>
      </c>
      <c r="F32" s="261">
        <v>152.56262399999997</v>
      </c>
      <c r="G32" s="238">
        <v>0</v>
      </c>
      <c r="H32" s="238">
        <v>2</v>
      </c>
      <c r="I32" s="246"/>
    </row>
    <row r="33" spans="2:9" ht="11" thickBot="1">
      <c r="B33" s="250" t="s">
        <v>201</v>
      </c>
      <c r="C33" s="251">
        <v>2030</v>
      </c>
      <c r="D33" s="251" t="s">
        <v>237</v>
      </c>
      <c r="E33" s="261">
        <v>1256.3980799999999</v>
      </c>
      <c r="F33" s="261">
        <v>1615.3689599999998</v>
      </c>
      <c r="G33" s="238">
        <v>0</v>
      </c>
      <c r="H33" s="238">
        <v>2</v>
      </c>
      <c r="I33" s="246"/>
    </row>
    <row r="34" spans="2:9" ht="11" thickBot="1">
      <c r="B34" s="250" t="s">
        <v>202</v>
      </c>
      <c r="C34" s="251">
        <v>2030</v>
      </c>
      <c r="D34" s="251" t="s">
        <v>237</v>
      </c>
      <c r="E34" s="237" t="s">
        <v>54</v>
      </c>
      <c r="F34" s="237" t="s">
        <v>54</v>
      </c>
      <c r="G34" s="238" t="s">
        <v>10</v>
      </c>
      <c r="H34" s="238">
        <v>0</v>
      </c>
      <c r="I34" s="246"/>
    </row>
    <row r="35" spans="2:9" ht="11" thickBot="1">
      <c r="B35" s="250" t="s">
        <v>203</v>
      </c>
      <c r="C35" s="251">
        <v>2030</v>
      </c>
      <c r="D35" s="251" t="s">
        <v>237</v>
      </c>
      <c r="E35" s="237" t="s">
        <v>54</v>
      </c>
      <c r="F35" s="237" t="s">
        <v>54</v>
      </c>
      <c r="G35" s="238" t="s">
        <v>10</v>
      </c>
      <c r="H35" s="238">
        <v>0</v>
      </c>
      <c r="I35" s="246"/>
    </row>
    <row r="36" spans="2:9" ht="11" thickBot="1">
      <c r="B36" s="250" t="s">
        <v>144</v>
      </c>
      <c r="C36" s="251">
        <v>2030</v>
      </c>
      <c r="D36" s="251" t="s">
        <v>237</v>
      </c>
      <c r="E36" s="237" t="s">
        <v>54</v>
      </c>
      <c r="F36" s="237" t="s">
        <v>54</v>
      </c>
      <c r="G36" s="238" t="s">
        <v>10</v>
      </c>
      <c r="H36" s="238">
        <v>0</v>
      </c>
      <c r="I36" s="246"/>
    </row>
    <row r="37" spans="2:9" ht="11" thickBot="1">
      <c r="B37" s="250" t="s">
        <v>204</v>
      </c>
      <c r="C37" s="251">
        <v>2030</v>
      </c>
      <c r="D37" s="251" t="s">
        <v>238</v>
      </c>
      <c r="E37" s="261">
        <v>43.076505600000004</v>
      </c>
      <c r="F37" s="261">
        <v>52.649062399999998</v>
      </c>
      <c r="G37" s="238" t="s">
        <v>3</v>
      </c>
      <c r="H37" s="238"/>
      <c r="I37" s="246"/>
    </row>
    <row r="38" spans="2:9" ht="11" thickBot="1">
      <c r="B38" s="250" t="s">
        <v>205</v>
      </c>
      <c r="C38" s="251">
        <v>2030</v>
      </c>
      <c r="D38" s="251" t="s">
        <v>238</v>
      </c>
      <c r="E38" s="261">
        <v>43.076505600000004</v>
      </c>
      <c r="F38" s="261">
        <v>52.649062399999998</v>
      </c>
      <c r="G38" s="238" t="s">
        <v>3</v>
      </c>
      <c r="H38" s="238"/>
      <c r="I38" s="246"/>
    </row>
    <row r="39" spans="2:9" ht="11" thickBot="1">
      <c r="B39" s="250" t="s">
        <v>206</v>
      </c>
      <c r="C39" s="251">
        <v>2030</v>
      </c>
      <c r="D39" s="251" t="s">
        <v>238</v>
      </c>
      <c r="E39" s="261">
        <v>43.076505600000004</v>
      </c>
      <c r="F39" s="261">
        <v>52.649062399999998</v>
      </c>
      <c r="G39" s="238" t="s">
        <v>3</v>
      </c>
      <c r="H39" s="238"/>
      <c r="I39" s="246"/>
    </row>
    <row r="40" spans="2:9" ht="11" thickBot="1">
      <c r="B40" s="250" t="s">
        <v>207</v>
      </c>
      <c r="C40" s="251">
        <v>2030</v>
      </c>
      <c r="D40" s="251" t="s">
        <v>238</v>
      </c>
      <c r="E40" s="261">
        <v>43.076505600000004</v>
      </c>
      <c r="F40" s="261">
        <v>52.649062399999998</v>
      </c>
      <c r="G40" s="238" t="s">
        <v>3</v>
      </c>
      <c r="H40" s="238"/>
      <c r="I40" s="246"/>
    </row>
    <row r="41" spans="2:9" ht="11" thickBot="1">
      <c r="B41" s="250" t="s">
        <v>208</v>
      </c>
      <c r="C41" s="251">
        <v>2030</v>
      </c>
      <c r="D41" s="251" t="s">
        <v>238</v>
      </c>
      <c r="E41" s="261">
        <v>48.4610688</v>
      </c>
      <c r="F41" s="261">
        <v>59.230195199999997</v>
      </c>
      <c r="G41" s="238" t="s">
        <v>11</v>
      </c>
      <c r="H41" s="238"/>
      <c r="I41" s="246"/>
    </row>
    <row r="42" spans="2:9" ht="11" thickBot="1">
      <c r="B42" s="250" t="s">
        <v>209</v>
      </c>
      <c r="C42" s="251">
        <v>2030</v>
      </c>
      <c r="D42" s="251" t="s">
        <v>238</v>
      </c>
      <c r="E42" s="261">
        <v>69.999321600000002</v>
      </c>
      <c r="F42" s="261">
        <v>85.554726400000007</v>
      </c>
      <c r="G42" s="238" t="s">
        <v>11</v>
      </c>
      <c r="H42" s="238"/>
      <c r="I42" s="246"/>
    </row>
    <row r="43" spans="2:9" ht="11" thickBot="1">
      <c r="B43" s="250" t="s">
        <v>210</v>
      </c>
      <c r="C43" s="251">
        <v>2030</v>
      </c>
      <c r="D43" s="251" t="s">
        <v>238</v>
      </c>
      <c r="E43" s="237" t="s">
        <v>54</v>
      </c>
      <c r="F43" s="237" t="s">
        <v>54</v>
      </c>
      <c r="G43" s="238">
        <v>0</v>
      </c>
      <c r="H43" s="238">
        <v>0</v>
      </c>
      <c r="I43" s="246"/>
    </row>
    <row r="44" spans="2:9" ht="11" thickBot="1">
      <c r="B44" s="250" t="s">
        <v>152</v>
      </c>
      <c r="C44" s="251">
        <v>2030</v>
      </c>
      <c r="D44" s="251" t="s">
        <v>239</v>
      </c>
      <c r="E44" s="237" t="s">
        <v>54</v>
      </c>
      <c r="F44" s="237" t="s">
        <v>54</v>
      </c>
      <c r="G44" s="238" t="s">
        <v>12</v>
      </c>
      <c r="H44" s="238">
        <v>0</v>
      </c>
      <c r="I44" s="246"/>
    </row>
    <row r="45" spans="2:9" ht="11" thickBot="1">
      <c r="B45" s="250" t="s">
        <v>153</v>
      </c>
      <c r="C45" s="251">
        <v>2030</v>
      </c>
      <c r="D45" s="251" t="s">
        <v>239</v>
      </c>
      <c r="E45" s="237" t="s">
        <v>54</v>
      </c>
      <c r="F45" s="237" t="s">
        <v>54</v>
      </c>
      <c r="G45" s="238" t="s">
        <v>2</v>
      </c>
      <c r="H45" s="238">
        <v>0</v>
      </c>
      <c r="I45" s="246"/>
    </row>
    <row r="46" spans="2:9" ht="11" thickBot="1">
      <c r="B46" s="250" t="s">
        <v>154</v>
      </c>
      <c r="C46" s="251">
        <v>2030</v>
      </c>
      <c r="D46" s="251" t="s">
        <v>239</v>
      </c>
      <c r="E46" s="237" t="s">
        <v>54</v>
      </c>
      <c r="F46" s="237" t="s">
        <v>54</v>
      </c>
      <c r="G46" s="238" t="s">
        <v>2</v>
      </c>
      <c r="H46" s="238">
        <v>0</v>
      </c>
      <c r="I46" s="246"/>
    </row>
    <row r="47" spans="2:9" ht="11" thickBot="1">
      <c r="B47" s="264" t="s">
        <v>29</v>
      </c>
      <c r="C47" s="251">
        <v>2030</v>
      </c>
      <c r="D47" s="251" t="s">
        <v>61</v>
      </c>
      <c r="E47" s="262">
        <v>0.7</v>
      </c>
      <c r="F47" s="262">
        <v>0.9</v>
      </c>
      <c r="G47" s="238">
        <v>0</v>
      </c>
      <c r="H47" s="238">
        <v>2</v>
      </c>
      <c r="I47" s="246"/>
    </row>
    <row r="48" spans="2:9" ht="11" thickBot="1">
      <c r="B48" s="264" t="s">
        <v>30</v>
      </c>
      <c r="C48" s="251">
        <v>2030</v>
      </c>
      <c r="D48" s="251" t="s">
        <v>61</v>
      </c>
      <c r="E48" s="262">
        <v>0.1</v>
      </c>
      <c r="F48" s="262">
        <v>0.3</v>
      </c>
      <c r="G48" s="238">
        <v>0</v>
      </c>
      <c r="H48" s="238">
        <v>2</v>
      </c>
      <c r="I48" s="246"/>
    </row>
    <row r="49" spans="2:9" ht="11" thickBot="1">
      <c r="B49" s="264" t="s">
        <v>156</v>
      </c>
      <c r="C49" s="251">
        <v>2030</v>
      </c>
      <c r="D49" s="251" t="s">
        <v>240</v>
      </c>
      <c r="E49" s="261">
        <v>224.35679999999996</v>
      </c>
      <c r="F49" s="261">
        <v>332.04806399999995</v>
      </c>
      <c r="G49" s="238">
        <v>0</v>
      </c>
      <c r="H49" s="238">
        <v>2</v>
      </c>
      <c r="I49" s="246"/>
    </row>
    <row r="50" spans="2:9" ht="11" thickBot="1">
      <c r="B50" s="264" t="s">
        <v>157</v>
      </c>
      <c r="C50" s="251">
        <v>2030</v>
      </c>
      <c r="D50" s="251" t="s">
        <v>241</v>
      </c>
      <c r="E50" s="261">
        <v>0</v>
      </c>
      <c r="F50" s="261">
        <v>0</v>
      </c>
      <c r="G50" s="238">
        <v>0</v>
      </c>
      <c r="H50" s="238">
        <v>2</v>
      </c>
      <c r="I50" s="246"/>
    </row>
    <row r="51" spans="2:9" ht="11" thickBot="1">
      <c r="B51" s="252" t="s">
        <v>165</v>
      </c>
      <c r="C51" s="253">
        <v>2040</v>
      </c>
      <c r="D51" s="253" t="s">
        <v>236</v>
      </c>
      <c r="E51" s="261">
        <v>125.63980799999999</v>
      </c>
      <c r="F51" s="261">
        <v>152.56262399999997</v>
      </c>
      <c r="G51" s="238">
        <v>0</v>
      </c>
      <c r="H51" s="238">
        <v>2</v>
      </c>
      <c r="I51" s="246"/>
    </row>
    <row r="52" spans="2:9" ht="11" thickBot="1">
      <c r="B52" s="252" t="s">
        <v>201</v>
      </c>
      <c r="C52" s="253">
        <v>2040</v>
      </c>
      <c r="D52" s="253" t="s">
        <v>237</v>
      </c>
      <c r="E52" s="261">
        <v>1256.3980799999999</v>
      </c>
      <c r="F52" s="261">
        <v>1615.3689599999998</v>
      </c>
      <c r="G52" s="238">
        <v>0</v>
      </c>
      <c r="H52" s="238">
        <v>2</v>
      </c>
      <c r="I52" s="246"/>
    </row>
    <row r="53" spans="2:9" ht="11" thickBot="1">
      <c r="B53" s="252" t="s">
        <v>202</v>
      </c>
      <c r="C53" s="253">
        <v>2040</v>
      </c>
      <c r="D53" s="253" t="s">
        <v>237</v>
      </c>
      <c r="E53" s="237" t="s">
        <v>54</v>
      </c>
      <c r="F53" s="237" t="s">
        <v>54</v>
      </c>
      <c r="G53" s="238" t="s">
        <v>10</v>
      </c>
      <c r="H53" s="238">
        <v>0</v>
      </c>
      <c r="I53" s="246"/>
    </row>
    <row r="54" spans="2:9" ht="11" thickBot="1">
      <c r="B54" s="252" t="s">
        <v>203</v>
      </c>
      <c r="C54" s="253">
        <v>2040</v>
      </c>
      <c r="D54" s="253" t="s">
        <v>237</v>
      </c>
      <c r="E54" s="237" t="s">
        <v>54</v>
      </c>
      <c r="F54" s="237" t="s">
        <v>54</v>
      </c>
      <c r="G54" s="238" t="s">
        <v>10</v>
      </c>
      <c r="H54" s="238">
        <v>0</v>
      </c>
      <c r="I54" s="246"/>
    </row>
    <row r="55" spans="2:9" ht="11" thickBot="1">
      <c r="B55" s="252" t="s">
        <v>144</v>
      </c>
      <c r="C55" s="253">
        <v>2040</v>
      </c>
      <c r="D55" s="253" t="s">
        <v>237</v>
      </c>
      <c r="E55" s="237" t="s">
        <v>54</v>
      </c>
      <c r="F55" s="237" t="s">
        <v>54</v>
      </c>
      <c r="G55" s="238" t="s">
        <v>10</v>
      </c>
      <c r="H55" s="238">
        <v>0</v>
      </c>
      <c r="I55" s="246"/>
    </row>
    <row r="56" spans="2:9" ht="11" thickBot="1">
      <c r="B56" s="252" t="s">
        <v>204</v>
      </c>
      <c r="C56" s="253">
        <v>2040</v>
      </c>
      <c r="D56" s="253" t="s">
        <v>238</v>
      </c>
      <c r="E56" s="261">
        <v>43.076505600000004</v>
      </c>
      <c r="F56" s="261">
        <v>52.649062399999998</v>
      </c>
      <c r="G56" s="238" t="s">
        <v>3</v>
      </c>
      <c r="H56" s="238"/>
      <c r="I56" s="246"/>
    </row>
    <row r="57" spans="2:9" ht="11" thickBot="1">
      <c r="B57" s="252" t="s">
        <v>205</v>
      </c>
      <c r="C57" s="253">
        <v>2040</v>
      </c>
      <c r="D57" s="253" t="s">
        <v>238</v>
      </c>
      <c r="E57" s="261">
        <v>43.076505600000004</v>
      </c>
      <c r="F57" s="261">
        <v>52.649062399999998</v>
      </c>
      <c r="G57" s="238" t="s">
        <v>3</v>
      </c>
      <c r="H57" s="238"/>
      <c r="I57" s="246"/>
    </row>
    <row r="58" spans="2:9" ht="11" thickBot="1">
      <c r="B58" s="252" t="s">
        <v>206</v>
      </c>
      <c r="C58" s="253">
        <v>2040</v>
      </c>
      <c r="D58" s="253" t="s">
        <v>238</v>
      </c>
      <c r="E58" s="261">
        <v>43.076505600000004</v>
      </c>
      <c r="F58" s="261">
        <v>52.649062399999998</v>
      </c>
      <c r="G58" s="238" t="s">
        <v>3</v>
      </c>
      <c r="H58" s="238"/>
      <c r="I58" s="246"/>
    </row>
    <row r="59" spans="2:9" ht="11" thickBot="1">
      <c r="B59" s="252" t="s">
        <v>207</v>
      </c>
      <c r="C59" s="253">
        <v>2040</v>
      </c>
      <c r="D59" s="253" t="s">
        <v>238</v>
      </c>
      <c r="E59" s="261">
        <v>43.076505600000004</v>
      </c>
      <c r="F59" s="261">
        <v>52.649062399999998</v>
      </c>
      <c r="G59" s="238" t="s">
        <v>3</v>
      </c>
      <c r="H59" s="238"/>
      <c r="I59" s="246"/>
    </row>
    <row r="60" spans="2:9" ht="11" thickBot="1">
      <c r="B60" s="252" t="s">
        <v>208</v>
      </c>
      <c r="C60" s="253">
        <v>2040</v>
      </c>
      <c r="D60" s="253" t="s">
        <v>238</v>
      </c>
      <c r="E60" s="261">
        <v>48.4610688</v>
      </c>
      <c r="F60" s="261">
        <v>59.230195199999997</v>
      </c>
      <c r="G60" s="238" t="s">
        <v>11</v>
      </c>
      <c r="H60" s="238"/>
      <c r="I60" s="246"/>
    </row>
    <row r="61" spans="2:9" ht="11" thickBot="1">
      <c r="B61" s="252" t="s">
        <v>209</v>
      </c>
      <c r="C61" s="253">
        <v>2040</v>
      </c>
      <c r="D61" s="253" t="s">
        <v>238</v>
      </c>
      <c r="E61" s="261">
        <v>69.999321600000002</v>
      </c>
      <c r="F61" s="261">
        <v>85.554726400000007</v>
      </c>
      <c r="G61" s="238" t="s">
        <v>11</v>
      </c>
      <c r="H61" s="238"/>
      <c r="I61" s="246"/>
    </row>
    <row r="62" spans="2:9" ht="11" thickBot="1">
      <c r="B62" s="252" t="s">
        <v>210</v>
      </c>
      <c r="C62" s="253">
        <v>2040</v>
      </c>
      <c r="D62" s="253" t="s">
        <v>238</v>
      </c>
      <c r="E62" s="237" t="s">
        <v>54</v>
      </c>
      <c r="F62" s="237" t="s">
        <v>54</v>
      </c>
      <c r="G62" s="238">
        <v>0</v>
      </c>
      <c r="H62" s="238">
        <v>0</v>
      </c>
      <c r="I62" s="246"/>
    </row>
    <row r="63" spans="2:9" ht="11" thickBot="1">
      <c r="B63" s="252" t="s">
        <v>152</v>
      </c>
      <c r="C63" s="253">
        <v>2040</v>
      </c>
      <c r="D63" s="253" t="s">
        <v>239</v>
      </c>
      <c r="E63" s="237" t="s">
        <v>54</v>
      </c>
      <c r="F63" s="237" t="s">
        <v>54</v>
      </c>
      <c r="G63" s="238" t="s">
        <v>12</v>
      </c>
      <c r="H63" s="238">
        <v>0</v>
      </c>
      <c r="I63" s="246"/>
    </row>
    <row r="64" spans="2:9" ht="11" thickBot="1">
      <c r="B64" s="252" t="s">
        <v>153</v>
      </c>
      <c r="C64" s="253">
        <v>2040</v>
      </c>
      <c r="D64" s="253" t="s">
        <v>239</v>
      </c>
      <c r="E64" s="237" t="s">
        <v>54</v>
      </c>
      <c r="F64" s="237" t="s">
        <v>54</v>
      </c>
      <c r="G64" s="238" t="s">
        <v>2</v>
      </c>
      <c r="H64" s="238">
        <v>0</v>
      </c>
      <c r="I64" s="246"/>
    </row>
    <row r="65" spans="2:9" ht="11" thickBot="1">
      <c r="B65" s="252" t="s">
        <v>154</v>
      </c>
      <c r="C65" s="253">
        <v>2040</v>
      </c>
      <c r="D65" s="253" t="s">
        <v>239</v>
      </c>
      <c r="E65" s="237" t="s">
        <v>54</v>
      </c>
      <c r="F65" s="237" t="s">
        <v>54</v>
      </c>
      <c r="G65" s="238" t="s">
        <v>2</v>
      </c>
      <c r="H65" s="238">
        <v>0</v>
      </c>
      <c r="I65" s="246"/>
    </row>
    <row r="66" spans="2:9" ht="11" thickBot="1">
      <c r="B66" s="265" t="s">
        <v>29</v>
      </c>
      <c r="C66" s="253">
        <v>2040</v>
      </c>
      <c r="D66" s="253" t="s">
        <v>61</v>
      </c>
      <c r="E66" s="262">
        <v>0.7</v>
      </c>
      <c r="F66" s="262">
        <v>0.9</v>
      </c>
      <c r="G66" s="238">
        <v>0</v>
      </c>
      <c r="H66" s="238">
        <v>2</v>
      </c>
      <c r="I66" s="246"/>
    </row>
    <row r="67" spans="2:9" ht="11" thickBot="1">
      <c r="B67" s="265" t="s">
        <v>30</v>
      </c>
      <c r="C67" s="253">
        <v>2040</v>
      </c>
      <c r="D67" s="253" t="s">
        <v>61</v>
      </c>
      <c r="E67" s="262">
        <v>0.1</v>
      </c>
      <c r="F67" s="262">
        <v>0.3</v>
      </c>
      <c r="G67" s="238">
        <v>0</v>
      </c>
      <c r="H67" s="238">
        <v>2</v>
      </c>
      <c r="I67" s="246"/>
    </row>
    <row r="68" spans="2:9" ht="11" thickBot="1">
      <c r="B68" s="265" t="s">
        <v>156</v>
      </c>
      <c r="C68" s="253">
        <v>2040</v>
      </c>
      <c r="D68" s="253" t="s">
        <v>240</v>
      </c>
      <c r="E68" s="261">
        <v>224.35679999999996</v>
      </c>
      <c r="F68" s="261">
        <v>332.04806399999995</v>
      </c>
      <c r="G68" s="238">
        <v>0</v>
      </c>
      <c r="H68" s="238">
        <v>2</v>
      </c>
      <c r="I68" s="246"/>
    </row>
    <row r="69" spans="2:9" ht="11" thickBot="1">
      <c r="B69" s="265" t="s">
        <v>157</v>
      </c>
      <c r="C69" s="253">
        <v>2040</v>
      </c>
      <c r="D69" s="253" t="s">
        <v>241</v>
      </c>
      <c r="E69" s="261">
        <v>0</v>
      </c>
      <c r="F69" s="261">
        <v>0</v>
      </c>
      <c r="G69" s="238">
        <v>0</v>
      </c>
      <c r="H69" s="238">
        <v>2</v>
      </c>
      <c r="I69" s="246"/>
    </row>
    <row r="71" spans="2:9">
      <c r="H71" s="254"/>
      <c r="I71" s="255"/>
    </row>
    <row r="72" spans="2:9" s="214" customFormat="1" ht="14.5">
      <c r="B72" s="218" t="s">
        <v>23</v>
      </c>
      <c r="C72" s="213"/>
    </row>
    <row r="73" spans="2:9" s="214" customFormat="1" ht="14.5">
      <c r="B73" s="272" t="s">
        <v>225</v>
      </c>
      <c r="C73" s="36" t="s">
        <v>242</v>
      </c>
    </row>
    <row r="74" spans="2:9" s="214" customFormat="1" ht="14.5">
      <c r="B74" s="266">
        <v>1</v>
      </c>
      <c r="C74" s="219" t="s">
        <v>55</v>
      </c>
      <c r="E74" s="215"/>
      <c r="F74" s="215"/>
      <c r="G74" s="215"/>
      <c r="H74" s="215"/>
    </row>
    <row r="75" spans="2:9" s="214" customFormat="1" ht="14.5">
      <c r="B75" s="266">
        <v>2</v>
      </c>
      <c r="C75" s="219" t="s">
        <v>56</v>
      </c>
      <c r="E75" s="216"/>
      <c r="F75" s="216"/>
      <c r="G75" s="216"/>
      <c r="H75" s="216"/>
    </row>
    <row r="76" spans="2:9" s="214" customFormat="1" ht="14.5">
      <c r="B76" s="272"/>
      <c r="C76" s="36"/>
      <c r="E76" s="217"/>
      <c r="F76" s="217"/>
      <c r="G76" s="217"/>
      <c r="H76" s="217"/>
    </row>
    <row r="77" spans="2:9" s="214" customFormat="1" ht="14.5">
      <c r="B77" s="13"/>
      <c r="C77" s="36"/>
      <c r="E77" s="216"/>
      <c r="F77" s="216"/>
      <c r="G77" s="216"/>
      <c r="H77" s="216"/>
    </row>
    <row r="78" spans="2:9" s="214" customFormat="1" ht="14.5">
      <c r="B78" s="13"/>
      <c r="C78" s="36"/>
    </row>
    <row r="79" spans="2:9" s="214" customFormat="1" ht="14.5">
      <c r="B79" s="218" t="s">
        <v>24</v>
      </c>
      <c r="C79" s="13"/>
    </row>
    <row r="80" spans="2:9" s="214" customFormat="1" ht="14.5">
      <c r="B80" s="267" t="s">
        <v>8</v>
      </c>
      <c r="C80" s="29" t="s">
        <v>217</v>
      </c>
    </row>
    <row r="81" spans="2:3" s="214" customFormat="1" ht="14.5">
      <c r="B81" s="267" t="s">
        <v>9</v>
      </c>
      <c r="C81" s="29" t="s">
        <v>218</v>
      </c>
    </row>
    <row r="82" spans="2:3" s="214" customFormat="1" ht="14.5">
      <c r="B82" s="267" t="s">
        <v>0</v>
      </c>
      <c r="C82" s="29" t="s">
        <v>219</v>
      </c>
    </row>
    <row r="83" spans="2:3" s="214" customFormat="1" ht="14.5">
      <c r="B83" s="267" t="s">
        <v>10</v>
      </c>
      <c r="C83" s="29" t="s">
        <v>220</v>
      </c>
    </row>
    <row r="84" spans="2:3" s="214" customFormat="1" ht="14.5">
      <c r="B84" s="267" t="s">
        <v>3</v>
      </c>
      <c r="C84" s="29" t="s">
        <v>233</v>
      </c>
    </row>
    <row r="85" spans="2:3" s="214" customFormat="1" ht="14.5">
      <c r="B85" s="267" t="s">
        <v>11</v>
      </c>
      <c r="C85" s="29" t="s">
        <v>221</v>
      </c>
    </row>
    <row r="86" spans="2:3" s="214" customFormat="1" ht="14.5">
      <c r="B86" s="267" t="s">
        <v>12</v>
      </c>
      <c r="C86" s="29" t="s">
        <v>222</v>
      </c>
    </row>
    <row r="87" spans="2:3" s="214" customFormat="1" ht="14.5">
      <c r="B87" s="267" t="s">
        <v>2</v>
      </c>
      <c r="C87" s="29" t="s">
        <v>223</v>
      </c>
    </row>
    <row r="88" spans="2:3" s="214" customFormat="1" ht="14.5">
      <c r="B88" s="267" t="s">
        <v>225</v>
      </c>
      <c r="C88" s="29" t="s">
        <v>226</v>
      </c>
    </row>
    <row r="89" spans="2:3" s="214" customFormat="1" ht="14.5">
      <c r="B89" s="258"/>
    </row>
    <row r="90" spans="2:3" s="214" customFormat="1" ht="14.5">
      <c r="B90" s="258"/>
      <c r="C90" s="36"/>
    </row>
    <row r="91" spans="2:3" s="214" customFormat="1" ht="14.5">
      <c r="B91" s="258"/>
      <c r="C91" s="36"/>
    </row>
    <row r="92" spans="2:3" s="214" customFormat="1" ht="14.5">
      <c r="B92" s="258"/>
      <c r="C92" s="36"/>
    </row>
  </sheetData>
  <mergeCells count="1">
    <mergeCell ref="E5:F5"/>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B01CD-CB8D-4686-A1B4-59A8ED63BC34}">
  <sheetPr>
    <tabColor rgb="FFB686DA"/>
  </sheetPr>
  <dimension ref="A1:O92"/>
  <sheetViews>
    <sheetView zoomScaleNormal="100" workbookViewId="0">
      <selection activeCell="E4" sqref="E4"/>
    </sheetView>
  </sheetViews>
  <sheetFormatPr baseColWidth="10" defaultColWidth="11.54296875" defaultRowHeight="10.5"/>
  <cols>
    <col min="1" max="1" width="11.54296875" style="221"/>
    <col min="2" max="2" width="35.54296875" style="221" customWidth="1"/>
    <col min="3" max="3" width="11.54296875" style="221"/>
    <col min="4" max="4" width="17.90625" style="221" customWidth="1"/>
    <col min="5" max="6" width="11.54296875" style="221"/>
    <col min="7" max="7" width="13.08984375" style="221" customWidth="1"/>
    <col min="8" max="16384" width="11.54296875" style="221"/>
  </cols>
  <sheetData>
    <row r="1" spans="1:15">
      <c r="A1" s="220"/>
    </row>
    <row r="2" spans="1:15" ht="11" thickBot="1"/>
    <row r="3" spans="1:15">
      <c r="B3" s="222" t="s">
        <v>14</v>
      </c>
      <c r="C3" s="223"/>
      <c r="D3" s="223"/>
      <c r="E3" s="224" t="s">
        <v>230</v>
      </c>
      <c r="F3" s="225"/>
      <c r="G3" s="225"/>
      <c r="H3" s="226"/>
    </row>
    <row r="4" spans="1:15" ht="11" thickBot="1">
      <c r="B4" s="227" t="s">
        <v>128</v>
      </c>
      <c r="C4" s="228"/>
      <c r="D4" s="228"/>
      <c r="E4" s="229" t="s">
        <v>211</v>
      </c>
      <c r="F4" s="230"/>
      <c r="G4" s="231"/>
      <c r="H4" s="232"/>
    </row>
    <row r="5" spans="1:15" ht="11" thickBot="1">
      <c r="B5" s="256"/>
      <c r="C5" s="268" t="s">
        <v>228</v>
      </c>
      <c r="D5" s="236" t="s">
        <v>229</v>
      </c>
      <c r="E5" s="279" t="s">
        <v>227</v>
      </c>
      <c r="F5" s="280"/>
      <c r="G5" s="233" t="s">
        <v>18</v>
      </c>
      <c r="H5" s="233" t="s">
        <v>19</v>
      </c>
    </row>
    <row r="6" spans="1:15">
      <c r="B6" s="269" t="s">
        <v>15</v>
      </c>
      <c r="C6" s="257"/>
      <c r="D6" s="257"/>
      <c r="E6" s="257"/>
      <c r="F6" s="257"/>
      <c r="G6" s="257"/>
      <c r="H6" s="270"/>
    </row>
    <row r="7" spans="1:15" ht="11" thickBot="1">
      <c r="B7" s="234" t="s">
        <v>232</v>
      </c>
      <c r="C7" s="235" t="s">
        <v>122</v>
      </c>
      <c r="D7" s="236" t="s">
        <v>61</v>
      </c>
      <c r="E7" s="259">
        <v>0.05</v>
      </c>
      <c r="F7" s="259">
        <v>0.3</v>
      </c>
      <c r="G7" s="238" t="s">
        <v>8</v>
      </c>
      <c r="H7" s="238">
        <v>1</v>
      </c>
    </row>
    <row r="8" spans="1:15" ht="11" thickBot="1">
      <c r="B8" s="234" t="s">
        <v>224</v>
      </c>
      <c r="C8" s="235" t="s">
        <v>122</v>
      </c>
      <c r="D8" s="236" t="s">
        <v>61</v>
      </c>
      <c r="E8" s="237" t="s">
        <v>54</v>
      </c>
      <c r="F8" s="237" t="s">
        <v>54</v>
      </c>
      <c r="G8" s="238" t="s">
        <v>9</v>
      </c>
      <c r="H8" s="238">
        <v>0</v>
      </c>
    </row>
    <row r="9" spans="1:15" ht="11" thickBot="1">
      <c r="B9" s="234" t="s">
        <v>132</v>
      </c>
      <c r="C9" s="235" t="s">
        <v>122</v>
      </c>
      <c r="D9" s="236" t="s">
        <v>61</v>
      </c>
      <c r="E9" s="260">
        <v>0</v>
      </c>
      <c r="F9" s="260">
        <v>0</v>
      </c>
      <c r="G9" s="238" t="s">
        <v>0</v>
      </c>
      <c r="H9" s="238">
        <v>0</v>
      </c>
    </row>
    <row r="10" spans="1:15" ht="11" thickBot="1">
      <c r="B10" s="234" t="s">
        <v>27</v>
      </c>
      <c r="C10" s="235" t="s">
        <v>122</v>
      </c>
      <c r="D10" s="236" t="s">
        <v>124</v>
      </c>
      <c r="E10" s="237">
        <v>50</v>
      </c>
      <c r="F10" s="237">
        <v>80</v>
      </c>
      <c r="G10" s="238">
        <v>0</v>
      </c>
      <c r="H10" s="238">
        <v>2</v>
      </c>
    </row>
    <row r="11" spans="1:15" ht="11" thickBot="1">
      <c r="B11" s="234" t="s">
        <v>137</v>
      </c>
      <c r="C11" s="235" t="s">
        <v>122</v>
      </c>
      <c r="D11" s="236" t="s">
        <v>124</v>
      </c>
      <c r="E11" s="237">
        <v>0.3</v>
      </c>
      <c r="F11" s="237">
        <v>0.5</v>
      </c>
      <c r="G11" s="238">
        <v>0</v>
      </c>
      <c r="H11" s="238">
        <v>2</v>
      </c>
    </row>
    <row r="12" spans="1:15" ht="11" thickBot="1">
      <c r="B12" s="239" t="s">
        <v>22</v>
      </c>
      <c r="C12" s="240"/>
      <c r="D12" s="240"/>
      <c r="E12" s="241"/>
      <c r="F12" s="241"/>
      <c r="G12" s="242"/>
      <c r="H12" s="243"/>
    </row>
    <row r="13" spans="1:15" ht="11" thickBot="1">
      <c r="B13" s="244" t="s">
        <v>165</v>
      </c>
      <c r="C13" s="245">
        <v>2022</v>
      </c>
      <c r="D13" s="245" t="s">
        <v>236</v>
      </c>
      <c r="E13" s="261">
        <v>215.38252799999998</v>
      </c>
      <c r="F13" s="261">
        <v>269.22816</v>
      </c>
      <c r="G13" s="238">
        <v>0</v>
      </c>
      <c r="H13" s="238">
        <v>2</v>
      </c>
      <c r="I13" s="246"/>
      <c r="N13" s="247"/>
      <c r="O13" s="247"/>
    </row>
    <row r="14" spans="1:15" ht="11" thickBot="1">
      <c r="B14" s="244" t="s">
        <v>201</v>
      </c>
      <c r="C14" s="245">
        <v>2022</v>
      </c>
      <c r="D14" s="245" t="s">
        <v>237</v>
      </c>
      <c r="E14" s="261">
        <v>1256.3980799999999</v>
      </c>
      <c r="F14" s="261">
        <v>1615.3689599999998</v>
      </c>
      <c r="G14" s="238">
        <v>0</v>
      </c>
      <c r="H14" s="238">
        <v>2</v>
      </c>
      <c r="I14" s="246"/>
    </row>
    <row r="15" spans="1:15" ht="11" thickBot="1">
      <c r="B15" s="244" t="s">
        <v>202</v>
      </c>
      <c r="C15" s="245">
        <v>2022</v>
      </c>
      <c r="D15" s="245" t="s">
        <v>237</v>
      </c>
      <c r="E15" s="237" t="s">
        <v>54</v>
      </c>
      <c r="F15" s="237" t="s">
        <v>54</v>
      </c>
      <c r="G15" s="238" t="s">
        <v>10</v>
      </c>
      <c r="H15" s="238">
        <v>0</v>
      </c>
      <c r="I15" s="246"/>
    </row>
    <row r="16" spans="1:15" ht="11" thickBot="1">
      <c r="B16" s="244" t="s">
        <v>203</v>
      </c>
      <c r="C16" s="245">
        <v>2022</v>
      </c>
      <c r="D16" s="245" t="s">
        <v>237</v>
      </c>
      <c r="E16" s="237" t="s">
        <v>54</v>
      </c>
      <c r="F16" s="237" t="s">
        <v>54</v>
      </c>
      <c r="G16" s="238" t="s">
        <v>10</v>
      </c>
      <c r="H16" s="238">
        <v>0</v>
      </c>
      <c r="I16" s="246"/>
    </row>
    <row r="17" spans="2:15" ht="11" thickBot="1">
      <c r="B17" s="244" t="s">
        <v>144</v>
      </c>
      <c r="C17" s="245">
        <v>2022</v>
      </c>
      <c r="D17" s="245" t="s">
        <v>237</v>
      </c>
      <c r="E17" s="237" t="s">
        <v>54</v>
      </c>
      <c r="F17" s="237" t="s">
        <v>54</v>
      </c>
      <c r="G17" s="238" t="s">
        <v>10</v>
      </c>
      <c r="H17" s="238">
        <v>0</v>
      </c>
      <c r="I17" s="246"/>
      <c r="N17" s="248"/>
      <c r="O17" s="248"/>
    </row>
    <row r="18" spans="2:15" ht="11" thickBot="1">
      <c r="B18" s="244" t="s">
        <v>204</v>
      </c>
      <c r="C18" s="245">
        <v>2022</v>
      </c>
      <c r="D18" s="245" t="s">
        <v>238</v>
      </c>
      <c r="E18" s="261">
        <v>37.691942399999995</v>
      </c>
      <c r="F18" s="261">
        <v>46.067929599999999</v>
      </c>
      <c r="G18" s="238" t="s">
        <v>3</v>
      </c>
      <c r="H18" s="238">
        <v>0</v>
      </c>
      <c r="I18" s="246"/>
      <c r="N18" s="249"/>
      <c r="O18" s="249"/>
    </row>
    <row r="19" spans="2:15" ht="11" thickBot="1">
      <c r="B19" s="244" t="s">
        <v>205</v>
      </c>
      <c r="C19" s="245">
        <v>2022</v>
      </c>
      <c r="D19" s="245" t="s">
        <v>238</v>
      </c>
      <c r="E19" s="261">
        <v>37.691942399999995</v>
      </c>
      <c r="F19" s="261">
        <v>46.067929599999999</v>
      </c>
      <c r="G19" s="238" t="s">
        <v>3</v>
      </c>
      <c r="H19" s="238">
        <v>0</v>
      </c>
      <c r="I19" s="246"/>
      <c r="N19" s="249"/>
      <c r="O19" s="249"/>
    </row>
    <row r="20" spans="2:15" ht="11" thickBot="1">
      <c r="B20" s="244" t="s">
        <v>206</v>
      </c>
      <c r="C20" s="245">
        <v>2022</v>
      </c>
      <c r="D20" s="245" t="s">
        <v>238</v>
      </c>
      <c r="E20" s="261">
        <v>37.691942399999995</v>
      </c>
      <c r="F20" s="261">
        <v>46.067929599999999</v>
      </c>
      <c r="G20" s="238" t="s">
        <v>3</v>
      </c>
      <c r="H20" s="238">
        <v>0</v>
      </c>
      <c r="I20" s="246"/>
      <c r="N20" s="249"/>
      <c r="O20" s="249"/>
    </row>
    <row r="21" spans="2:15" ht="11" thickBot="1">
      <c r="B21" s="244" t="s">
        <v>207</v>
      </c>
      <c r="C21" s="245">
        <v>2022</v>
      </c>
      <c r="D21" s="245" t="s">
        <v>238</v>
      </c>
      <c r="E21" s="261">
        <v>37.691942399999995</v>
      </c>
      <c r="F21" s="261">
        <v>46.067929599999999</v>
      </c>
      <c r="G21" s="238" t="s">
        <v>3</v>
      </c>
      <c r="H21" s="238">
        <v>0</v>
      </c>
      <c r="I21" s="246"/>
      <c r="N21" s="249"/>
      <c r="O21" s="249"/>
    </row>
    <row r="22" spans="2:15" ht="11" thickBot="1">
      <c r="B22" s="244" t="s">
        <v>208</v>
      </c>
      <c r="C22" s="245">
        <v>2022</v>
      </c>
      <c r="D22" s="245" t="s">
        <v>238</v>
      </c>
      <c r="E22" s="261">
        <v>40.384223999999996</v>
      </c>
      <c r="F22" s="261">
        <v>49.358496000000002</v>
      </c>
      <c r="G22" s="238" t="s">
        <v>11</v>
      </c>
      <c r="H22" s="238">
        <v>0</v>
      </c>
      <c r="I22" s="246"/>
      <c r="N22" s="249"/>
      <c r="O22" s="249"/>
    </row>
    <row r="23" spans="2:15" ht="11" thickBot="1">
      <c r="B23" s="244" t="s">
        <v>209</v>
      </c>
      <c r="C23" s="245">
        <v>2022</v>
      </c>
      <c r="D23" s="245" t="s">
        <v>238</v>
      </c>
      <c r="E23" s="261">
        <v>51.153350399999994</v>
      </c>
      <c r="F23" s="261">
        <v>62.5207616</v>
      </c>
      <c r="G23" s="238" t="s">
        <v>11</v>
      </c>
      <c r="H23" s="238">
        <v>0</v>
      </c>
      <c r="I23" s="246"/>
      <c r="N23" s="249"/>
      <c r="O23" s="249"/>
    </row>
    <row r="24" spans="2:15" ht="11" thickBot="1">
      <c r="B24" s="244" t="s">
        <v>210</v>
      </c>
      <c r="C24" s="245">
        <v>2022</v>
      </c>
      <c r="D24" s="245" t="s">
        <v>238</v>
      </c>
      <c r="E24" s="237" t="s">
        <v>54</v>
      </c>
      <c r="F24" s="237" t="s">
        <v>54</v>
      </c>
      <c r="G24" s="238">
        <v>0</v>
      </c>
      <c r="H24" s="238">
        <v>0</v>
      </c>
      <c r="I24" s="246"/>
      <c r="N24" s="249"/>
      <c r="O24" s="249"/>
    </row>
    <row r="25" spans="2:15" ht="11" thickBot="1">
      <c r="B25" s="244" t="s">
        <v>152</v>
      </c>
      <c r="C25" s="245">
        <v>2022</v>
      </c>
      <c r="D25" s="245" t="s">
        <v>239</v>
      </c>
      <c r="E25" s="237" t="s">
        <v>54</v>
      </c>
      <c r="F25" s="237" t="s">
        <v>54</v>
      </c>
      <c r="G25" s="238" t="s">
        <v>12</v>
      </c>
      <c r="H25" s="238">
        <v>0</v>
      </c>
      <c r="I25" s="246"/>
      <c r="N25" s="249"/>
      <c r="O25" s="249"/>
    </row>
    <row r="26" spans="2:15" ht="11" thickBot="1">
      <c r="B26" s="244" t="s">
        <v>153</v>
      </c>
      <c r="C26" s="245">
        <v>2022</v>
      </c>
      <c r="D26" s="245" t="s">
        <v>239</v>
      </c>
      <c r="E26" s="237" t="s">
        <v>54</v>
      </c>
      <c r="F26" s="237" t="s">
        <v>54</v>
      </c>
      <c r="G26" s="238" t="s">
        <v>2</v>
      </c>
      <c r="H26" s="238">
        <v>0</v>
      </c>
      <c r="I26" s="246"/>
      <c r="N26" s="249"/>
      <c r="O26" s="249"/>
    </row>
    <row r="27" spans="2:15" ht="11" thickBot="1">
      <c r="B27" s="244" t="s">
        <v>154</v>
      </c>
      <c r="C27" s="245">
        <v>2022</v>
      </c>
      <c r="D27" s="245" t="s">
        <v>239</v>
      </c>
      <c r="E27" s="237" t="s">
        <v>54</v>
      </c>
      <c r="F27" s="237" t="s">
        <v>54</v>
      </c>
      <c r="G27" s="238" t="s">
        <v>2</v>
      </c>
      <c r="H27" s="238">
        <v>0</v>
      </c>
      <c r="I27" s="246"/>
      <c r="N27" s="249"/>
      <c r="O27" s="249"/>
    </row>
    <row r="28" spans="2:15" ht="11" thickBot="1">
      <c r="B28" s="271" t="s">
        <v>29</v>
      </c>
      <c r="C28" s="245">
        <v>2022</v>
      </c>
      <c r="D28" s="245" t="s">
        <v>61</v>
      </c>
      <c r="E28" s="262">
        <v>0.7</v>
      </c>
      <c r="F28" s="262">
        <v>0.9</v>
      </c>
      <c r="G28" s="238">
        <v>0</v>
      </c>
      <c r="H28" s="238">
        <v>2</v>
      </c>
      <c r="I28" s="246"/>
      <c r="N28" s="249"/>
      <c r="O28" s="249"/>
    </row>
    <row r="29" spans="2:15" ht="11" thickBot="1">
      <c r="B29" s="271" t="s">
        <v>30</v>
      </c>
      <c r="C29" s="245">
        <v>2022</v>
      </c>
      <c r="D29" s="245" t="s">
        <v>61</v>
      </c>
      <c r="E29" s="262">
        <v>0.1</v>
      </c>
      <c r="F29" s="262">
        <v>0.3</v>
      </c>
      <c r="G29" s="238">
        <v>0</v>
      </c>
      <c r="H29" s="238">
        <v>2</v>
      </c>
      <c r="I29" s="246"/>
      <c r="N29" s="249"/>
      <c r="O29" s="249"/>
    </row>
    <row r="30" spans="2:15" ht="11" thickBot="1">
      <c r="B30" s="271" t="s">
        <v>156</v>
      </c>
      <c r="C30" s="245">
        <v>2022</v>
      </c>
      <c r="D30" s="245" t="s">
        <v>240</v>
      </c>
      <c r="E30" s="261">
        <v>664.09612799999991</v>
      </c>
      <c r="F30" s="261">
        <v>987.16991999999993</v>
      </c>
      <c r="G30" s="238">
        <v>0</v>
      </c>
      <c r="H30" s="238">
        <v>2</v>
      </c>
      <c r="I30" s="246"/>
      <c r="N30" s="249"/>
      <c r="O30" s="249"/>
    </row>
    <row r="31" spans="2:15" ht="11" thickBot="1">
      <c r="B31" s="271" t="s">
        <v>157</v>
      </c>
      <c r="C31" s="245">
        <v>2022</v>
      </c>
      <c r="D31" s="245" t="s">
        <v>241</v>
      </c>
      <c r="E31" s="261">
        <v>0</v>
      </c>
      <c r="F31" s="261">
        <v>0</v>
      </c>
      <c r="G31" s="238">
        <v>0</v>
      </c>
      <c r="H31" s="238">
        <v>2</v>
      </c>
      <c r="I31" s="246"/>
      <c r="N31" s="249"/>
      <c r="O31" s="249"/>
    </row>
    <row r="32" spans="2:15" ht="11" thickBot="1">
      <c r="B32" s="250" t="s">
        <v>165</v>
      </c>
      <c r="C32" s="251">
        <v>2030</v>
      </c>
      <c r="D32" s="251" t="s">
        <v>236</v>
      </c>
      <c r="E32" s="261">
        <v>215.38252799999998</v>
      </c>
      <c r="F32" s="261">
        <v>269.22816</v>
      </c>
      <c r="G32" s="238">
        <v>0</v>
      </c>
      <c r="H32" s="238">
        <v>2</v>
      </c>
      <c r="I32" s="246"/>
    </row>
    <row r="33" spans="2:9" ht="11" thickBot="1">
      <c r="B33" s="250" t="s">
        <v>201</v>
      </c>
      <c r="C33" s="251">
        <v>2030</v>
      </c>
      <c r="D33" s="251" t="s">
        <v>237</v>
      </c>
      <c r="E33" s="261">
        <v>1256.3980799999999</v>
      </c>
      <c r="F33" s="261">
        <v>1615.3689599999998</v>
      </c>
      <c r="G33" s="238">
        <v>0</v>
      </c>
      <c r="H33" s="238">
        <v>2</v>
      </c>
      <c r="I33" s="246"/>
    </row>
    <row r="34" spans="2:9" ht="11" thickBot="1">
      <c r="B34" s="250" t="s">
        <v>202</v>
      </c>
      <c r="C34" s="251">
        <v>2030</v>
      </c>
      <c r="D34" s="251" t="s">
        <v>237</v>
      </c>
      <c r="E34" s="237" t="s">
        <v>54</v>
      </c>
      <c r="F34" s="237" t="s">
        <v>54</v>
      </c>
      <c r="G34" s="238" t="s">
        <v>10</v>
      </c>
      <c r="H34" s="238">
        <v>0</v>
      </c>
      <c r="I34" s="246"/>
    </row>
    <row r="35" spans="2:9" ht="11" thickBot="1">
      <c r="B35" s="250" t="s">
        <v>203</v>
      </c>
      <c r="C35" s="251">
        <v>2030</v>
      </c>
      <c r="D35" s="251" t="s">
        <v>237</v>
      </c>
      <c r="E35" s="237" t="s">
        <v>54</v>
      </c>
      <c r="F35" s="237" t="s">
        <v>54</v>
      </c>
      <c r="G35" s="238" t="s">
        <v>10</v>
      </c>
      <c r="H35" s="238">
        <v>0</v>
      </c>
      <c r="I35" s="246"/>
    </row>
    <row r="36" spans="2:9" ht="11" thickBot="1">
      <c r="B36" s="250" t="s">
        <v>144</v>
      </c>
      <c r="C36" s="251">
        <v>2030</v>
      </c>
      <c r="D36" s="251" t="s">
        <v>237</v>
      </c>
      <c r="E36" s="237" t="s">
        <v>54</v>
      </c>
      <c r="F36" s="237" t="s">
        <v>54</v>
      </c>
      <c r="G36" s="238" t="s">
        <v>10</v>
      </c>
      <c r="H36" s="238">
        <v>0</v>
      </c>
      <c r="I36" s="246"/>
    </row>
    <row r="37" spans="2:9" ht="11" thickBot="1">
      <c r="B37" s="250" t="s">
        <v>204</v>
      </c>
      <c r="C37" s="251">
        <v>2030</v>
      </c>
      <c r="D37" s="251" t="s">
        <v>238</v>
      </c>
      <c r="E37" s="261">
        <v>37.691942399999995</v>
      </c>
      <c r="F37" s="261">
        <v>46.067929599999999</v>
      </c>
      <c r="G37" s="238" t="s">
        <v>3</v>
      </c>
      <c r="H37" s="238"/>
      <c r="I37" s="246"/>
    </row>
    <row r="38" spans="2:9" ht="11" thickBot="1">
      <c r="B38" s="250" t="s">
        <v>205</v>
      </c>
      <c r="C38" s="251">
        <v>2030</v>
      </c>
      <c r="D38" s="251" t="s">
        <v>238</v>
      </c>
      <c r="E38" s="261">
        <v>37.691942399999995</v>
      </c>
      <c r="F38" s="261">
        <v>46.067929599999999</v>
      </c>
      <c r="G38" s="238" t="s">
        <v>3</v>
      </c>
      <c r="H38" s="238"/>
      <c r="I38" s="246"/>
    </row>
    <row r="39" spans="2:9" ht="11" thickBot="1">
      <c r="B39" s="250" t="s">
        <v>206</v>
      </c>
      <c r="C39" s="251">
        <v>2030</v>
      </c>
      <c r="D39" s="251" t="s">
        <v>238</v>
      </c>
      <c r="E39" s="261">
        <v>37.691942399999995</v>
      </c>
      <c r="F39" s="261">
        <v>46.067929599999999</v>
      </c>
      <c r="G39" s="238" t="s">
        <v>3</v>
      </c>
      <c r="H39" s="238"/>
      <c r="I39" s="246"/>
    </row>
    <row r="40" spans="2:9" ht="11" thickBot="1">
      <c r="B40" s="250" t="s">
        <v>207</v>
      </c>
      <c r="C40" s="251">
        <v>2030</v>
      </c>
      <c r="D40" s="251" t="s">
        <v>238</v>
      </c>
      <c r="E40" s="261">
        <v>37.691942399999995</v>
      </c>
      <c r="F40" s="261">
        <v>46.067929599999999</v>
      </c>
      <c r="G40" s="238" t="s">
        <v>3</v>
      </c>
      <c r="H40" s="238"/>
      <c r="I40" s="246"/>
    </row>
    <row r="41" spans="2:9" ht="11" thickBot="1">
      <c r="B41" s="250" t="s">
        <v>208</v>
      </c>
      <c r="C41" s="251">
        <v>2030</v>
      </c>
      <c r="D41" s="251" t="s">
        <v>238</v>
      </c>
      <c r="E41" s="261">
        <v>40.384223999999996</v>
      </c>
      <c r="F41" s="261">
        <v>49.358496000000002</v>
      </c>
      <c r="G41" s="238" t="s">
        <v>11</v>
      </c>
      <c r="H41" s="238"/>
      <c r="I41" s="246"/>
    </row>
    <row r="42" spans="2:9" ht="11" thickBot="1">
      <c r="B42" s="250" t="s">
        <v>209</v>
      </c>
      <c r="C42" s="251">
        <v>2030</v>
      </c>
      <c r="D42" s="251" t="s">
        <v>238</v>
      </c>
      <c r="E42" s="261">
        <v>51.153350399999994</v>
      </c>
      <c r="F42" s="261">
        <v>62.5207616</v>
      </c>
      <c r="G42" s="238" t="s">
        <v>11</v>
      </c>
      <c r="H42" s="238"/>
      <c r="I42" s="246"/>
    </row>
    <row r="43" spans="2:9" ht="11" thickBot="1">
      <c r="B43" s="250" t="s">
        <v>210</v>
      </c>
      <c r="C43" s="251">
        <v>2030</v>
      </c>
      <c r="D43" s="251" t="s">
        <v>238</v>
      </c>
      <c r="E43" s="237" t="s">
        <v>54</v>
      </c>
      <c r="F43" s="237" t="s">
        <v>54</v>
      </c>
      <c r="G43" s="238">
        <v>0</v>
      </c>
      <c r="H43" s="238">
        <v>0</v>
      </c>
      <c r="I43" s="246"/>
    </row>
    <row r="44" spans="2:9" ht="11" thickBot="1">
      <c r="B44" s="250" t="s">
        <v>152</v>
      </c>
      <c r="C44" s="251">
        <v>2030</v>
      </c>
      <c r="D44" s="251" t="s">
        <v>239</v>
      </c>
      <c r="E44" s="237" t="s">
        <v>54</v>
      </c>
      <c r="F44" s="237" t="s">
        <v>54</v>
      </c>
      <c r="G44" s="238" t="s">
        <v>12</v>
      </c>
      <c r="H44" s="238">
        <v>0</v>
      </c>
      <c r="I44" s="246"/>
    </row>
    <row r="45" spans="2:9" ht="11" thickBot="1">
      <c r="B45" s="250" t="s">
        <v>153</v>
      </c>
      <c r="C45" s="251">
        <v>2030</v>
      </c>
      <c r="D45" s="251" t="s">
        <v>239</v>
      </c>
      <c r="E45" s="237" t="s">
        <v>54</v>
      </c>
      <c r="F45" s="237" t="s">
        <v>54</v>
      </c>
      <c r="G45" s="238" t="s">
        <v>2</v>
      </c>
      <c r="H45" s="238">
        <v>0</v>
      </c>
      <c r="I45" s="246"/>
    </row>
    <row r="46" spans="2:9" ht="11" thickBot="1">
      <c r="B46" s="250" t="s">
        <v>154</v>
      </c>
      <c r="C46" s="251">
        <v>2030</v>
      </c>
      <c r="D46" s="251" t="s">
        <v>239</v>
      </c>
      <c r="E46" s="237" t="s">
        <v>54</v>
      </c>
      <c r="F46" s="237" t="s">
        <v>54</v>
      </c>
      <c r="G46" s="238" t="s">
        <v>2</v>
      </c>
      <c r="H46" s="238">
        <v>0</v>
      </c>
      <c r="I46" s="246"/>
    </row>
    <row r="47" spans="2:9" ht="11" thickBot="1">
      <c r="B47" s="264" t="s">
        <v>29</v>
      </c>
      <c r="C47" s="251">
        <v>2030</v>
      </c>
      <c r="D47" s="251" t="s">
        <v>61</v>
      </c>
      <c r="E47" s="262">
        <v>0.7</v>
      </c>
      <c r="F47" s="262">
        <v>0.9</v>
      </c>
      <c r="G47" s="238">
        <v>0</v>
      </c>
      <c r="H47" s="238">
        <v>2</v>
      </c>
      <c r="I47" s="246"/>
    </row>
    <row r="48" spans="2:9" ht="11" thickBot="1">
      <c r="B48" s="264" t="s">
        <v>30</v>
      </c>
      <c r="C48" s="251">
        <v>2030</v>
      </c>
      <c r="D48" s="251" t="s">
        <v>61</v>
      </c>
      <c r="E48" s="262">
        <v>0.1</v>
      </c>
      <c r="F48" s="262">
        <v>0.3</v>
      </c>
      <c r="G48" s="238">
        <v>0</v>
      </c>
      <c r="H48" s="238">
        <v>2</v>
      </c>
      <c r="I48" s="246"/>
    </row>
    <row r="49" spans="2:9" ht="11" thickBot="1">
      <c r="B49" s="264" t="s">
        <v>156</v>
      </c>
      <c r="C49" s="251">
        <v>2030</v>
      </c>
      <c r="D49" s="251" t="s">
        <v>240</v>
      </c>
      <c r="E49" s="261">
        <v>664.09612799999991</v>
      </c>
      <c r="F49" s="261">
        <v>987.16991999999993</v>
      </c>
      <c r="G49" s="238">
        <v>0</v>
      </c>
      <c r="H49" s="238">
        <v>2</v>
      </c>
      <c r="I49" s="246"/>
    </row>
    <row r="50" spans="2:9" ht="11" thickBot="1">
      <c r="B50" s="264" t="s">
        <v>157</v>
      </c>
      <c r="C50" s="251">
        <v>2030</v>
      </c>
      <c r="D50" s="251" t="s">
        <v>241</v>
      </c>
      <c r="E50" s="261">
        <v>0</v>
      </c>
      <c r="F50" s="261">
        <v>0</v>
      </c>
      <c r="G50" s="238">
        <v>0</v>
      </c>
      <c r="H50" s="238">
        <v>2</v>
      </c>
      <c r="I50" s="246"/>
    </row>
    <row r="51" spans="2:9" ht="11" thickBot="1">
      <c r="B51" s="252" t="s">
        <v>165</v>
      </c>
      <c r="C51" s="253">
        <v>2040</v>
      </c>
      <c r="D51" s="253" t="s">
        <v>236</v>
      </c>
      <c r="E51" s="261">
        <v>215.38252799999998</v>
      </c>
      <c r="F51" s="261">
        <v>269.22816</v>
      </c>
      <c r="G51" s="238">
        <v>0</v>
      </c>
      <c r="H51" s="238">
        <v>2</v>
      </c>
      <c r="I51" s="246"/>
    </row>
    <row r="52" spans="2:9" ht="11" thickBot="1">
      <c r="B52" s="252" t="s">
        <v>201</v>
      </c>
      <c r="C52" s="253">
        <v>2040</v>
      </c>
      <c r="D52" s="253" t="s">
        <v>237</v>
      </c>
      <c r="E52" s="261">
        <v>1256.3980799999999</v>
      </c>
      <c r="F52" s="261">
        <v>1615.3689599999998</v>
      </c>
      <c r="G52" s="238">
        <v>0</v>
      </c>
      <c r="H52" s="238">
        <v>2</v>
      </c>
      <c r="I52" s="246"/>
    </row>
    <row r="53" spans="2:9" ht="11" thickBot="1">
      <c r="B53" s="252" t="s">
        <v>202</v>
      </c>
      <c r="C53" s="253">
        <v>2040</v>
      </c>
      <c r="D53" s="253" t="s">
        <v>237</v>
      </c>
      <c r="E53" s="237" t="s">
        <v>54</v>
      </c>
      <c r="F53" s="237" t="s">
        <v>54</v>
      </c>
      <c r="G53" s="238" t="s">
        <v>10</v>
      </c>
      <c r="H53" s="238">
        <v>0</v>
      </c>
      <c r="I53" s="246"/>
    </row>
    <row r="54" spans="2:9" ht="11" thickBot="1">
      <c r="B54" s="252" t="s">
        <v>203</v>
      </c>
      <c r="C54" s="253">
        <v>2040</v>
      </c>
      <c r="D54" s="253" t="s">
        <v>237</v>
      </c>
      <c r="E54" s="237" t="s">
        <v>54</v>
      </c>
      <c r="F54" s="237" t="s">
        <v>54</v>
      </c>
      <c r="G54" s="238" t="s">
        <v>10</v>
      </c>
      <c r="H54" s="238">
        <v>0</v>
      </c>
      <c r="I54" s="246"/>
    </row>
    <row r="55" spans="2:9" ht="11" thickBot="1">
      <c r="B55" s="252" t="s">
        <v>144</v>
      </c>
      <c r="C55" s="253">
        <v>2040</v>
      </c>
      <c r="D55" s="253" t="s">
        <v>237</v>
      </c>
      <c r="E55" s="237" t="s">
        <v>54</v>
      </c>
      <c r="F55" s="237" t="s">
        <v>54</v>
      </c>
      <c r="G55" s="238" t="s">
        <v>10</v>
      </c>
      <c r="H55" s="238">
        <v>0</v>
      </c>
      <c r="I55" s="246"/>
    </row>
    <row r="56" spans="2:9" ht="11" thickBot="1">
      <c r="B56" s="252" t="s">
        <v>204</v>
      </c>
      <c r="C56" s="253">
        <v>2040</v>
      </c>
      <c r="D56" s="253" t="s">
        <v>238</v>
      </c>
      <c r="E56" s="261">
        <v>37.691942399999995</v>
      </c>
      <c r="F56" s="261">
        <v>46.067929599999999</v>
      </c>
      <c r="G56" s="238" t="s">
        <v>3</v>
      </c>
      <c r="H56" s="238"/>
      <c r="I56" s="246"/>
    </row>
    <row r="57" spans="2:9" ht="11" thickBot="1">
      <c r="B57" s="252" t="s">
        <v>205</v>
      </c>
      <c r="C57" s="253">
        <v>2040</v>
      </c>
      <c r="D57" s="253" t="s">
        <v>238</v>
      </c>
      <c r="E57" s="261">
        <v>37.691942399999995</v>
      </c>
      <c r="F57" s="261">
        <v>46.067929599999999</v>
      </c>
      <c r="G57" s="238" t="s">
        <v>3</v>
      </c>
      <c r="H57" s="238"/>
      <c r="I57" s="246"/>
    </row>
    <row r="58" spans="2:9" ht="11" thickBot="1">
      <c r="B58" s="252" t="s">
        <v>206</v>
      </c>
      <c r="C58" s="253">
        <v>2040</v>
      </c>
      <c r="D58" s="253" t="s">
        <v>238</v>
      </c>
      <c r="E58" s="261">
        <v>37.691942399999995</v>
      </c>
      <c r="F58" s="261">
        <v>46.067929599999999</v>
      </c>
      <c r="G58" s="238" t="s">
        <v>3</v>
      </c>
      <c r="H58" s="238"/>
      <c r="I58" s="246"/>
    </row>
    <row r="59" spans="2:9" ht="11" thickBot="1">
      <c r="B59" s="252" t="s">
        <v>207</v>
      </c>
      <c r="C59" s="253">
        <v>2040</v>
      </c>
      <c r="D59" s="253" t="s">
        <v>238</v>
      </c>
      <c r="E59" s="261">
        <v>37.691942399999995</v>
      </c>
      <c r="F59" s="261">
        <v>46.067929599999999</v>
      </c>
      <c r="G59" s="238" t="s">
        <v>3</v>
      </c>
      <c r="H59" s="238"/>
      <c r="I59" s="246"/>
    </row>
    <row r="60" spans="2:9" ht="11" thickBot="1">
      <c r="B60" s="252" t="s">
        <v>208</v>
      </c>
      <c r="C60" s="253">
        <v>2040</v>
      </c>
      <c r="D60" s="253" t="s">
        <v>238</v>
      </c>
      <c r="E60" s="261">
        <v>40.384223999999996</v>
      </c>
      <c r="F60" s="261">
        <v>49.358496000000002</v>
      </c>
      <c r="G60" s="238" t="s">
        <v>11</v>
      </c>
      <c r="H60" s="238"/>
      <c r="I60" s="246"/>
    </row>
    <row r="61" spans="2:9" ht="11" thickBot="1">
      <c r="B61" s="252" t="s">
        <v>209</v>
      </c>
      <c r="C61" s="253">
        <v>2040</v>
      </c>
      <c r="D61" s="253" t="s">
        <v>238</v>
      </c>
      <c r="E61" s="261">
        <v>51.153350399999994</v>
      </c>
      <c r="F61" s="261">
        <v>62.5207616</v>
      </c>
      <c r="G61" s="238" t="s">
        <v>11</v>
      </c>
      <c r="H61" s="238"/>
      <c r="I61" s="246"/>
    </row>
    <row r="62" spans="2:9" ht="11" thickBot="1">
      <c r="B62" s="252" t="s">
        <v>210</v>
      </c>
      <c r="C62" s="253">
        <v>2040</v>
      </c>
      <c r="D62" s="253" t="s">
        <v>238</v>
      </c>
      <c r="E62" s="237" t="s">
        <v>54</v>
      </c>
      <c r="F62" s="237" t="s">
        <v>54</v>
      </c>
      <c r="G62" s="238">
        <v>0</v>
      </c>
      <c r="H62" s="238">
        <v>0</v>
      </c>
      <c r="I62" s="246"/>
    </row>
    <row r="63" spans="2:9" ht="11" thickBot="1">
      <c r="B63" s="252" t="s">
        <v>152</v>
      </c>
      <c r="C63" s="253">
        <v>2040</v>
      </c>
      <c r="D63" s="253" t="s">
        <v>239</v>
      </c>
      <c r="E63" s="237" t="s">
        <v>54</v>
      </c>
      <c r="F63" s="237" t="s">
        <v>54</v>
      </c>
      <c r="G63" s="238" t="s">
        <v>12</v>
      </c>
      <c r="H63" s="238">
        <v>0</v>
      </c>
      <c r="I63" s="246"/>
    </row>
    <row r="64" spans="2:9" ht="11" thickBot="1">
      <c r="B64" s="252" t="s">
        <v>153</v>
      </c>
      <c r="C64" s="253">
        <v>2040</v>
      </c>
      <c r="D64" s="253" t="s">
        <v>239</v>
      </c>
      <c r="E64" s="237" t="s">
        <v>54</v>
      </c>
      <c r="F64" s="237" t="s">
        <v>54</v>
      </c>
      <c r="G64" s="238" t="s">
        <v>2</v>
      </c>
      <c r="H64" s="238">
        <v>0</v>
      </c>
      <c r="I64" s="246"/>
    </row>
    <row r="65" spans="2:9" ht="11" thickBot="1">
      <c r="B65" s="252" t="s">
        <v>154</v>
      </c>
      <c r="C65" s="253">
        <v>2040</v>
      </c>
      <c r="D65" s="253" t="s">
        <v>239</v>
      </c>
      <c r="E65" s="237" t="s">
        <v>54</v>
      </c>
      <c r="F65" s="237" t="s">
        <v>54</v>
      </c>
      <c r="G65" s="238" t="s">
        <v>2</v>
      </c>
      <c r="H65" s="238">
        <v>0</v>
      </c>
      <c r="I65" s="246"/>
    </row>
    <row r="66" spans="2:9" ht="11" thickBot="1">
      <c r="B66" s="265" t="s">
        <v>29</v>
      </c>
      <c r="C66" s="253">
        <v>2040</v>
      </c>
      <c r="D66" s="253" t="s">
        <v>61</v>
      </c>
      <c r="E66" s="262">
        <v>0.7</v>
      </c>
      <c r="F66" s="262">
        <v>0.9</v>
      </c>
      <c r="G66" s="238">
        <v>0</v>
      </c>
      <c r="H66" s="238">
        <v>2</v>
      </c>
      <c r="I66" s="246"/>
    </row>
    <row r="67" spans="2:9" ht="11" thickBot="1">
      <c r="B67" s="265" t="s">
        <v>30</v>
      </c>
      <c r="C67" s="253">
        <v>2040</v>
      </c>
      <c r="D67" s="253" t="s">
        <v>61</v>
      </c>
      <c r="E67" s="262">
        <v>0.1</v>
      </c>
      <c r="F67" s="262">
        <v>0.3</v>
      </c>
      <c r="G67" s="238">
        <v>0</v>
      </c>
      <c r="H67" s="238">
        <v>2</v>
      </c>
      <c r="I67" s="246"/>
    </row>
    <row r="68" spans="2:9" ht="11" thickBot="1">
      <c r="B68" s="265" t="s">
        <v>156</v>
      </c>
      <c r="C68" s="253">
        <v>2040</v>
      </c>
      <c r="D68" s="253" t="s">
        <v>240</v>
      </c>
      <c r="E68" s="261">
        <v>664.09612799999991</v>
      </c>
      <c r="F68" s="261">
        <v>987.16991999999993</v>
      </c>
      <c r="G68" s="238">
        <v>0</v>
      </c>
      <c r="H68" s="238">
        <v>2</v>
      </c>
      <c r="I68" s="246"/>
    </row>
    <row r="69" spans="2:9" ht="11" thickBot="1">
      <c r="B69" s="265" t="s">
        <v>157</v>
      </c>
      <c r="C69" s="253">
        <v>2040</v>
      </c>
      <c r="D69" s="253" t="s">
        <v>241</v>
      </c>
      <c r="E69" s="261">
        <v>0</v>
      </c>
      <c r="F69" s="261">
        <v>0</v>
      </c>
      <c r="G69" s="238">
        <v>0</v>
      </c>
      <c r="H69" s="238">
        <v>2</v>
      </c>
      <c r="I69" s="246"/>
    </row>
    <row r="71" spans="2:9">
      <c r="H71" s="254"/>
      <c r="I71" s="255"/>
    </row>
    <row r="72" spans="2:9" s="214" customFormat="1" ht="14.5">
      <c r="B72" s="218" t="s">
        <v>23</v>
      </c>
      <c r="C72" s="213"/>
    </row>
    <row r="73" spans="2:9" s="214" customFormat="1" ht="14.5">
      <c r="B73" s="272" t="s">
        <v>225</v>
      </c>
      <c r="C73" s="36" t="s">
        <v>242</v>
      </c>
    </row>
    <row r="74" spans="2:9" s="214" customFormat="1" ht="14.5">
      <c r="B74" s="266">
        <v>1</v>
      </c>
      <c r="C74" s="219" t="s">
        <v>55</v>
      </c>
      <c r="E74" s="215"/>
      <c r="F74" s="215"/>
      <c r="G74" s="215"/>
      <c r="H74" s="215"/>
    </row>
    <row r="75" spans="2:9" s="214" customFormat="1" ht="14.5">
      <c r="B75" s="266">
        <v>2</v>
      </c>
      <c r="C75" s="219" t="s">
        <v>56</v>
      </c>
      <c r="E75" s="216"/>
      <c r="F75" s="216"/>
      <c r="G75" s="216"/>
      <c r="H75" s="216"/>
    </row>
    <row r="76" spans="2:9" s="214" customFormat="1" ht="14.5">
      <c r="B76" s="272"/>
      <c r="C76" s="36"/>
      <c r="E76" s="217"/>
      <c r="F76" s="217"/>
      <c r="G76" s="217"/>
      <c r="H76" s="217"/>
    </row>
    <row r="77" spans="2:9" s="214" customFormat="1" ht="14.5">
      <c r="B77" s="13"/>
      <c r="C77" s="36"/>
      <c r="E77" s="216"/>
      <c r="F77" s="216"/>
      <c r="G77" s="216"/>
      <c r="H77" s="216"/>
    </row>
    <row r="78" spans="2:9" s="214" customFormat="1" ht="14.5">
      <c r="B78" s="13"/>
      <c r="C78" s="36"/>
    </row>
    <row r="79" spans="2:9" s="214" customFormat="1" ht="14.5">
      <c r="B79" s="218" t="s">
        <v>24</v>
      </c>
      <c r="C79" s="13"/>
    </row>
    <row r="80" spans="2:9" s="214" customFormat="1" ht="14.5">
      <c r="B80" s="267" t="s">
        <v>8</v>
      </c>
      <c r="C80" s="29" t="s">
        <v>217</v>
      </c>
    </row>
    <row r="81" spans="2:3" s="214" customFormat="1" ht="14.5">
      <c r="B81" s="267" t="s">
        <v>9</v>
      </c>
      <c r="C81" s="29" t="s">
        <v>218</v>
      </c>
    </row>
    <row r="82" spans="2:3" s="214" customFormat="1" ht="14.5">
      <c r="B82" s="267" t="s">
        <v>0</v>
      </c>
      <c r="C82" s="29" t="s">
        <v>219</v>
      </c>
    </row>
    <row r="83" spans="2:3" s="214" customFormat="1" ht="14.5">
      <c r="B83" s="267" t="s">
        <v>10</v>
      </c>
      <c r="C83" s="29" t="s">
        <v>220</v>
      </c>
    </row>
    <row r="84" spans="2:3" s="214" customFormat="1" ht="14.5">
      <c r="B84" s="267" t="s">
        <v>3</v>
      </c>
      <c r="C84" s="29" t="s">
        <v>233</v>
      </c>
    </row>
    <row r="85" spans="2:3" s="214" customFormat="1" ht="14.5">
      <c r="B85" s="267" t="s">
        <v>11</v>
      </c>
      <c r="C85" s="29" t="s">
        <v>221</v>
      </c>
    </row>
    <row r="86" spans="2:3" s="214" customFormat="1" ht="14.5">
      <c r="B86" s="267" t="s">
        <v>12</v>
      </c>
      <c r="C86" s="29" t="s">
        <v>222</v>
      </c>
    </row>
    <row r="87" spans="2:3" s="214" customFormat="1" ht="14.5">
      <c r="B87" s="267" t="s">
        <v>2</v>
      </c>
      <c r="C87" s="29" t="s">
        <v>223</v>
      </c>
    </row>
    <row r="88" spans="2:3" s="214" customFormat="1" ht="14.5">
      <c r="B88" s="267" t="s">
        <v>225</v>
      </c>
      <c r="C88" s="29" t="s">
        <v>226</v>
      </c>
    </row>
    <row r="89" spans="2:3" s="214" customFormat="1" ht="14.5">
      <c r="B89" s="258"/>
    </row>
    <row r="90" spans="2:3" s="214" customFormat="1" ht="14.5">
      <c r="B90" s="258"/>
      <c r="C90" s="36"/>
    </row>
    <row r="91" spans="2:3" s="214" customFormat="1" ht="14.5">
      <c r="B91" s="258"/>
      <c r="C91" s="36"/>
    </row>
    <row r="92" spans="2:3" s="214" customFormat="1" ht="14.5">
      <c r="B92" s="258"/>
      <c r="C92" s="36"/>
    </row>
  </sheetData>
  <mergeCells count="1">
    <mergeCell ref="E5:F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2BC35-9654-4F56-AB73-F45867617BC6}">
  <sheetPr>
    <tabColor theme="8" tint="0.39997558519241921"/>
  </sheetPr>
  <dimension ref="A1:P101"/>
  <sheetViews>
    <sheetView topLeftCell="A10" zoomScale="70" zoomScaleNormal="70" workbookViewId="0">
      <selection activeCell="D19" sqref="D19"/>
    </sheetView>
  </sheetViews>
  <sheetFormatPr baseColWidth="10" defaultColWidth="11.54296875" defaultRowHeight="14.5"/>
  <cols>
    <col min="2" max="2" width="35.54296875" customWidth="1"/>
    <col min="4" max="4" width="17.90625" customWidth="1"/>
    <col min="8" max="8" width="13.08984375" customWidth="1"/>
  </cols>
  <sheetData>
    <row r="1" spans="1:16">
      <c r="A1" s="95"/>
    </row>
    <row r="2" spans="1:16" ht="15" thickBot="1"/>
    <row r="3" spans="1:16">
      <c r="B3" s="124" t="s">
        <v>14</v>
      </c>
      <c r="C3" s="125"/>
      <c r="D3" s="125"/>
      <c r="E3" s="125"/>
      <c r="F3" s="155" t="s">
        <v>129</v>
      </c>
      <c r="G3" s="126"/>
      <c r="H3" s="126"/>
      <c r="I3" s="127"/>
    </row>
    <row r="4" spans="1:16" ht="15" thickBot="1">
      <c r="B4" s="156" t="s">
        <v>128</v>
      </c>
      <c r="C4" s="157"/>
      <c r="D4" s="157"/>
      <c r="E4" s="157"/>
      <c r="F4" s="158" t="s">
        <v>164</v>
      </c>
      <c r="G4" s="159"/>
      <c r="H4" s="160"/>
      <c r="I4" s="161"/>
    </row>
    <row r="5" spans="1:16">
      <c r="B5" s="273" t="s">
        <v>15</v>
      </c>
      <c r="C5" s="96"/>
      <c r="D5" s="96"/>
      <c r="E5" s="96"/>
      <c r="F5" s="275" t="s">
        <v>133</v>
      </c>
      <c r="G5" s="275" t="s">
        <v>134</v>
      </c>
      <c r="H5" s="277" t="s">
        <v>18</v>
      </c>
      <c r="I5" s="277" t="s">
        <v>19</v>
      </c>
    </row>
    <row r="6" spans="1:16" ht="15" thickBot="1">
      <c r="B6" s="274"/>
      <c r="C6" s="97"/>
      <c r="D6" s="97"/>
      <c r="E6" s="97"/>
      <c r="F6" s="276"/>
      <c r="G6" s="276"/>
      <c r="H6" s="278"/>
      <c r="I6" s="278"/>
    </row>
    <row r="7" spans="1:16" ht="15" thickBot="1">
      <c r="B7" s="98" t="s">
        <v>130</v>
      </c>
      <c r="C7" s="99" t="s">
        <v>122</v>
      </c>
      <c r="D7" s="100" t="s">
        <v>61</v>
      </c>
      <c r="E7" s="121" t="e">
        <f>#REF!</f>
        <v>#REF!</v>
      </c>
      <c r="F7" s="122" t="e">
        <f>#REF!</f>
        <v>#REF!</v>
      </c>
      <c r="G7" s="122" t="e">
        <f>#REF!</f>
        <v>#REF!</v>
      </c>
      <c r="H7" s="130" t="e">
        <f>#REF!</f>
        <v>#REF!</v>
      </c>
      <c r="I7" s="130" t="e">
        <f>#REF!</f>
        <v>#REF!</v>
      </c>
    </row>
    <row r="8" spans="1:16" ht="15" thickBot="1">
      <c r="B8" s="98" t="s">
        <v>131</v>
      </c>
      <c r="C8" s="99" t="s">
        <v>122</v>
      </c>
      <c r="D8" s="100" t="s">
        <v>61</v>
      </c>
      <c r="E8" s="121" t="e">
        <f>#REF!</f>
        <v>#REF!</v>
      </c>
      <c r="F8" s="122" t="e">
        <f>#REF!</f>
        <v>#REF!</v>
      </c>
      <c r="G8" s="122" t="e">
        <f>#REF!</f>
        <v>#REF!</v>
      </c>
      <c r="H8" s="130" t="e">
        <f>#REF!</f>
        <v>#REF!</v>
      </c>
      <c r="I8" s="130" t="e">
        <f>#REF!</f>
        <v>#REF!</v>
      </c>
    </row>
    <row r="9" spans="1:16" ht="25.5" thickBot="1">
      <c r="B9" s="98" t="s">
        <v>132</v>
      </c>
      <c r="C9" s="99" t="s">
        <v>122</v>
      </c>
      <c r="D9" s="100" t="s">
        <v>61</v>
      </c>
      <c r="E9" s="121" t="e">
        <f>#REF!</f>
        <v>#REF!</v>
      </c>
      <c r="F9" s="122" t="e">
        <f>#REF!</f>
        <v>#REF!</v>
      </c>
      <c r="G9" s="122" t="e">
        <f>#REF!</f>
        <v>#REF!</v>
      </c>
      <c r="H9" s="130" t="e">
        <f>#REF!</f>
        <v>#REF!</v>
      </c>
      <c r="I9" s="130" t="e">
        <f>#REF!</f>
        <v>#REF!</v>
      </c>
    </row>
    <row r="10" spans="1:16" ht="15" thickBot="1">
      <c r="B10" s="98" t="s">
        <v>27</v>
      </c>
      <c r="C10" s="99" t="s">
        <v>122</v>
      </c>
      <c r="D10" s="100" t="s">
        <v>124</v>
      </c>
      <c r="E10" s="121" t="e">
        <f>#REF!</f>
        <v>#REF!</v>
      </c>
      <c r="F10" s="122" t="e">
        <f>#REF!</f>
        <v>#REF!</v>
      </c>
      <c r="G10" s="122" t="e">
        <f>#REF!</f>
        <v>#REF!</v>
      </c>
      <c r="H10" s="130" t="e">
        <f>#REF!</f>
        <v>#REF!</v>
      </c>
      <c r="I10" s="130" t="e">
        <f>#REF!</f>
        <v>#REF!</v>
      </c>
    </row>
    <row r="11" spans="1:16" ht="15" thickBot="1">
      <c r="B11" s="98" t="s">
        <v>135</v>
      </c>
      <c r="C11" s="99" t="s">
        <v>122</v>
      </c>
      <c r="D11" s="100" t="s">
        <v>123</v>
      </c>
      <c r="E11" s="121" t="e">
        <f>#REF!</f>
        <v>#REF!</v>
      </c>
      <c r="F11" s="122" t="e">
        <f>#REF!</f>
        <v>#REF!</v>
      </c>
      <c r="G11" s="122" t="e">
        <f>#REF!</f>
        <v>#REF!</v>
      </c>
      <c r="H11" s="130" t="e">
        <f>#REF!</f>
        <v>#REF!</v>
      </c>
      <c r="I11" s="130" t="e">
        <f>#REF!</f>
        <v>#REF!</v>
      </c>
    </row>
    <row r="12" spans="1:16" ht="15" thickBot="1">
      <c r="B12" s="98" t="s">
        <v>136</v>
      </c>
      <c r="C12" s="99" t="s">
        <v>122</v>
      </c>
      <c r="D12" s="100" t="s">
        <v>123</v>
      </c>
      <c r="E12" s="121" t="e">
        <f>#REF!</f>
        <v>#REF!</v>
      </c>
      <c r="F12" s="122" t="e">
        <f>#REF!</f>
        <v>#REF!</v>
      </c>
      <c r="G12" s="122" t="e">
        <f>#REF!</f>
        <v>#REF!</v>
      </c>
      <c r="H12" s="130" t="e">
        <f>#REF!</f>
        <v>#REF!</v>
      </c>
      <c r="I12" s="130" t="e">
        <f>#REF!</f>
        <v>#REF!</v>
      </c>
    </row>
    <row r="13" spans="1:16" ht="15" thickBot="1">
      <c r="B13" s="98" t="s">
        <v>137</v>
      </c>
      <c r="C13" s="99" t="s">
        <v>122</v>
      </c>
      <c r="D13" s="100" t="s">
        <v>124</v>
      </c>
      <c r="E13" s="121" t="e">
        <f>#REF!</f>
        <v>#REF!</v>
      </c>
      <c r="F13" s="122" t="e">
        <f>#REF!</f>
        <v>#REF!</v>
      </c>
      <c r="G13" s="122" t="e">
        <f>#REF!</f>
        <v>#REF!</v>
      </c>
      <c r="H13" s="130" t="e">
        <f>#REF!</f>
        <v>#REF!</v>
      </c>
      <c r="I13" s="130" t="e">
        <f>#REF!</f>
        <v>#REF!</v>
      </c>
    </row>
    <row r="14" spans="1:16" ht="15" thickBot="1">
      <c r="B14" s="101" t="s">
        <v>22</v>
      </c>
      <c r="C14" s="102"/>
      <c r="D14" s="102"/>
      <c r="E14" s="103"/>
      <c r="F14" s="104"/>
      <c r="G14" s="104"/>
      <c r="H14" s="104"/>
      <c r="I14" s="105"/>
    </row>
    <row r="15" spans="1:16" ht="15" thickBot="1">
      <c r="B15" s="123" t="s">
        <v>165</v>
      </c>
      <c r="C15" s="106">
        <v>2020</v>
      </c>
      <c r="D15" s="106" t="s">
        <v>140</v>
      </c>
      <c r="E15" s="131" t="e">
        <f>D2DK*#REF!</f>
        <v>#REF!</v>
      </c>
      <c r="F15" s="132" t="s">
        <v>160</v>
      </c>
      <c r="G15" s="132" t="s">
        <v>160</v>
      </c>
      <c r="H15" s="130" t="e">
        <f>#REF!</f>
        <v>#REF!</v>
      </c>
      <c r="I15" s="130" t="e">
        <f>#REF!</f>
        <v>#REF!</v>
      </c>
      <c r="J15" s="140" t="s">
        <v>125</v>
      </c>
      <c r="O15" s="108"/>
      <c r="P15" s="108"/>
    </row>
    <row r="16" spans="1:16" ht="15" thickBot="1">
      <c r="B16" s="123" t="s">
        <v>141</v>
      </c>
      <c r="C16" s="106">
        <v>2020</v>
      </c>
      <c r="D16" s="106" t="s">
        <v>139</v>
      </c>
      <c r="E16" s="131" t="e">
        <f>D2DK*#REF!</f>
        <v>#REF!</v>
      </c>
      <c r="F16" s="132" t="s">
        <v>160</v>
      </c>
      <c r="G16" s="132" t="s">
        <v>160</v>
      </c>
      <c r="H16" s="130" t="e">
        <f>#REF!</f>
        <v>#REF!</v>
      </c>
      <c r="I16" s="130" t="e">
        <f>#REF!</f>
        <v>#REF!</v>
      </c>
      <c r="J16" s="140" t="s">
        <v>125</v>
      </c>
    </row>
    <row r="17" spans="2:16" ht="15" thickBot="1">
      <c r="B17" s="123" t="s">
        <v>142</v>
      </c>
      <c r="C17" s="106">
        <v>2020</v>
      </c>
      <c r="D17" s="106" t="s">
        <v>139</v>
      </c>
      <c r="E17" s="131" t="e">
        <f>D2DK*#REF!</f>
        <v>#REF!</v>
      </c>
      <c r="F17" s="132" t="s">
        <v>160</v>
      </c>
      <c r="G17" s="132" t="s">
        <v>160</v>
      </c>
      <c r="H17" s="130" t="e">
        <f>#REF!</f>
        <v>#REF!</v>
      </c>
      <c r="I17" s="130" t="e">
        <f>#REF!</f>
        <v>#REF!</v>
      </c>
      <c r="J17" s="140" t="s">
        <v>125</v>
      </c>
    </row>
    <row r="18" spans="2:16" ht="15" thickBot="1">
      <c r="B18" s="123" t="s">
        <v>143</v>
      </c>
      <c r="C18" s="106">
        <v>2020</v>
      </c>
      <c r="D18" s="106" t="s">
        <v>139</v>
      </c>
      <c r="E18" s="131" t="e">
        <f>D2DK*#REF!</f>
        <v>#REF!</v>
      </c>
      <c r="F18" s="132" t="s">
        <v>160</v>
      </c>
      <c r="G18" s="132" t="s">
        <v>160</v>
      </c>
      <c r="H18" s="130" t="e">
        <f>#REF!</f>
        <v>#REF!</v>
      </c>
      <c r="I18" s="130" t="e">
        <f>#REF!</f>
        <v>#REF!</v>
      </c>
      <c r="J18" s="140" t="s">
        <v>125</v>
      </c>
    </row>
    <row r="19" spans="2:16" ht="15" thickBot="1">
      <c r="B19" s="123" t="s">
        <v>144</v>
      </c>
      <c r="C19" s="106">
        <v>2020</v>
      </c>
      <c r="D19" s="106" t="s">
        <v>139</v>
      </c>
      <c r="E19" s="131" t="e">
        <f>#REF!</f>
        <v>#REF!</v>
      </c>
      <c r="F19" s="132" t="e">
        <f>#REF!</f>
        <v>#REF!</v>
      </c>
      <c r="G19" s="132" t="e">
        <f>#REF!</f>
        <v>#REF!</v>
      </c>
      <c r="H19" s="130" t="e">
        <f>#REF!</f>
        <v>#REF!</v>
      </c>
      <c r="I19" s="130" t="e">
        <f>#REF!</f>
        <v>#REF!</v>
      </c>
      <c r="J19" s="107"/>
      <c r="O19" s="109"/>
      <c r="P19" s="109"/>
    </row>
    <row r="20" spans="2:16" ht="15" thickBot="1">
      <c r="B20" s="123" t="s">
        <v>145</v>
      </c>
      <c r="C20" s="106">
        <v>2020</v>
      </c>
      <c r="D20" s="106" t="s">
        <v>138</v>
      </c>
      <c r="E20" s="138" t="e">
        <f>#REF!</f>
        <v>#REF!</v>
      </c>
      <c r="F20" s="132" t="s">
        <v>160</v>
      </c>
      <c r="G20" s="132" t="s">
        <v>160</v>
      </c>
      <c r="H20" s="141" t="e">
        <f>#REF!</f>
        <v>#REF!</v>
      </c>
      <c r="I20" s="154" t="s">
        <v>162</v>
      </c>
      <c r="J20" s="107" t="s">
        <v>125</v>
      </c>
      <c r="O20" s="110"/>
      <c r="P20" s="110"/>
    </row>
    <row r="21" spans="2:16" ht="15" thickBot="1">
      <c r="B21" s="123" t="s">
        <v>171</v>
      </c>
      <c r="C21" s="106">
        <v>2020</v>
      </c>
      <c r="D21" s="106" t="s">
        <v>138</v>
      </c>
      <c r="E21" s="138" t="e">
        <f>#REF!</f>
        <v>#REF!</v>
      </c>
      <c r="F21" s="132" t="s">
        <v>160</v>
      </c>
      <c r="G21" s="132" t="s">
        <v>160</v>
      </c>
      <c r="H21" s="141" t="e">
        <f>#REF!</f>
        <v>#REF!</v>
      </c>
      <c r="I21" s="154" t="s">
        <v>162</v>
      </c>
      <c r="J21" s="107" t="s">
        <v>125</v>
      </c>
      <c r="O21" s="110"/>
      <c r="P21" s="110"/>
    </row>
    <row r="22" spans="2:16" ht="15" thickBot="1">
      <c r="B22" s="123" t="s">
        <v>146</v>
      </c>
      <c r="C22" s="106">
        <v>2020</v>
      </c>
      <c r="D22" s="106" t="s">
        <v>138</v>
      </c>
      <c r="E22" s="138" t="e">
        <f>#REF!</f>
        <v>#REF!</v>
      </c>
      <c r="F22" s="132" t="s">
        <v>160</v>
      </c>
      <c r="G22" s="132" t="s">
        <v>160</v>
      </c>
      <c r="H22" s="141" t="e">
        <f>#REF!</f>
        <v>#REF!</v>
      </c>
      <c r="I22" s="154" t="s">
        <v>162</v>
      </c>
      <c r="J22" s="107" t="s">
        <v>125</v>
      </c>
      <c r="O22" s="110"/>
      <c r="P22" s="110"/>
    </row>
    <row r="23" spans="2:16" ht="15" thickBot="1">
      <c r="B23" s="123" t="s">
        <v>147</v>
      </c>
      <c r="C23" s="106">
        <v>2020</v>
      </c>
      <c r="D23" s="106" t="s">
        <v>138</v>
      </c>
      <c r="E23" s="138" t="e">
        <f>#REF!</f>
        <v>#REF!</v>
      </c>
      <c r="F23" s="132" t="s">
        <v>160</v>
      </c>
      <c r="G23" s="132" t="s">
        <v>160</v>
      </c>
      <c r="H23" s="141" t="e">
        <f>#REF!</f>
        <v>#REF!</v>
      </c>
      <c r="I23" s="154" t="s">
        <v>162</v>
      </c>
      <c r="J23" s="107" t="s">
        <v>125</v>
      </c>
      <c r="O23" s="110"/>
      <c r="P23" s="110"/>
    </row>
    <row r="24" spans="2:16" ht="15" thickBot="1">
      <c r="B24" s="123" t="s">
        <v>149</v>
      </c>
      <c r="C24" s="106">
        <v>2020</v>
      </c>
      <c r="D24" s="106" t="s">
        <v>138</v>
      </c>
      <c r="E24" s="138" t="e">
        <f>#REF!</f>
        <v>#REF!</v>
      </c>
      <c r="F24" s="132" t="s">
        <v>160</v>
      </c>
      <c r="G24" s="132" t="s">
        <v>160</v>
      </c>
      <c r="H24" s="141" t="e">
        <f>#REF!</f>
        <v>#REF!</v>
      </c>
      <c r="I24" s="154" t="s">
        <v>162</v>
      </c>
      <c r="J24" s="107" t="s">
        <v>125</v>
      </c>
      <c r="O24" s="110"/>
      <c r="P24" s="110"/>
    </row>
    <row r="25" spans="2:16" ht="15" thickBot="1">
      <c r="B25" s="123" t="s">
        <v>148</v>
      </c>
      <c r="C25" s="106">
        <v>2020</v>
      </c>
      <c r="D25" s="106" t="s">
        <v>138</v>
      </c>
      <c r="E25" s="138" t="e">
        <f>#REF!</f>
        <v>#REF!</v>
      </c>
      <c r="F25" s="132" t="s">
        <v>160</v>
      </c>
      <c r="G25" s="132" t="s">
        <v>160</v>
      </c>
      <c r="H25" s="141" t="e">
        <f>#REF!</f>
        <v>#REF!</v>
      </c>
      <c r="I25" s="154" t="s">
        <v>162</v>
      </c>
      <c r="J25" s="107" t="s">
        <v>125</v>
      </c>
      <c r="O25" s="110"/>
      <c r="P25" s="110"/>
    </row>
    <row r="26" spans="2:16" ht="15" thickBot="1">
      <c r="B26" s="123" t="s">
        <v>150</v>
      </c>
      <c r="C26" s="106">
        <v>2020</v>
      </c>
      <c r="D26" s="106" t="s">
        <v>138</v>
      </c>
      <c r="E26" s="131" t="e">
        <f>#REF!</f>
        <v>#REF!</v>
      </c>
      <c r="F26" s="132" t="e">
        <f>#REF!</f>
        <v>#REF!</v>
      </c>
      <c r="G26" s="132" t="e">
        <f>#REF!</f>
        <v>#REF!</v>
      </c>
      <c r="H26" s="130" t="e">
        <f>#REF!</f>
        <v>#REF!</v>
      </c>
      <c r="I26" s="130" t="e">
        <f>#REF!</f>
        <v>#REF!</v>
      </c>
      <c r="J26" s="107"/>
      <c r="O26" s="110"/>
      <c r="P26" s="110"/>
    </row>
    <row r="27" spans="2:16" ht="15" thickBot="1">
      <c r="B27" s="123" t="s">
        <v>152</v>
      </c>
      <c r="C27" s="106">
        <v>2020</v>
      </c>
      <c r="D27" s="106" t="s">
        <v>151</v>
      </c>
      <c r="E27" s="131" t="e">
        <f>#REF!</f>
        <v>#REF!</v>
      </c>
      <c r="F27" s="132" t="e">
        <f>#REF!</f>
        <v>#REF!</v>
      </c>
      <c r="G27" s="132" t="e">
        <f>#REF!</f>
        <v>#REF!</v>
      </c>
      <c r="H27" s="130" t="e">
        <f>#REF!</f>
        <v>#REF!</v>
      </c>
      <c r="I27" s="130" t="e">
        <f>#REF!</f>
        <v>#REF!</v>
      </c>
      <c r="J27" s="107"/>
      <c r="O27" s="110"/>
      <c r="P27" s="110"/>
    </row>
    <row r="28" spans="2:16" ht="15" thickBot="1">
      <c r="B28" s="123" t="s">
        <v>153</v>
      </c>
      <c r="C28" s="106">
        <v>2020</v>
      </c>
      <c r="D28" s="106" t="s">
        <v>151</v>
      </c>
      <c r="E28" s="131" t="e">
        <f>D2DK*#REF!</f>
        <v>#REF!</v>
      </c>
      <c r="F28" s="136" t="e">
        <f>D2DK*#REF!</f>
        <v>#REF!</v>
      </c>
      <c r="G28" s="136" t="e">
        <f>D2DK*#REF!</f>
        <v>#REF!</v>
      </c>
      <c r="H28" s="130" t="e">
        <f>#REF!</f>
        <v>#REF!</v>
      </c>
      <c r="I28" s="130" t="e">
        <f>#REF!</f>
        <v>#REF!</v>
      </c>
      <c r="J28" s="140" t="s">
        <v>125</v>
      </c>
      <c r="O28" s="110"/>
      <c r="P28" s="110"/>
    </row>
    <row r="29" spans="2:16" ht="15" thickBot="1">
      <c r="B29" s="123" t="s">
        <v>154</v>
      </c>
      <c r="C29" s="106">
        <v>2020</v>
      </c>
      <c r="D29" s="106" t="s">
        <v>151</v>
      </c>
      <c r="E29" s="131" t="e">
        <f>D2DK*#REF!</f>
        <v>#REF!</v>
      </c>
      <c r="F29" s="136" t="e">
        <f>D2DK*#REF!</f>
        <v>#REF!</v>
      </c>
      <c r="G29" s="136" t="e">
        <f>D2DK*#REF!</f>
        <v>#REF!</v>
      </c>
      <c r="H29" s="130" t="e">
        <f>#REF!</f>
        <v>#REF!</v>
      </c>
      <c r="I29" s="130" t="e">
        <f>#REF!</f>
        <v>#REF!</v>
      </c>
      <c r="J29" s="140" t="s">
        <v>125</v>
      </c>
      <c r="O29" s="110"/>
      <c r="P29" s="110"/>
    </row>
    <row r="30" spans="2:16" ht="15" thickBot="1">
      <c r="B30" s="123" t="s">
        <v>29</v>
      </c>
      <c r="C30" s="106">
        <v>2020</v>
      </c>
      <c r="D30" s="106" t="s">
        <v>61</v>
      </c>
      <c r="E30" s="134" t="e">
        <f>#REF!</f>
        <v>#REF!</v>
      </c>
      <c r="F30" s="137" t="e">
        <f>#REF!</f>
        <v>#REF!</v>
      </c>
      <c r="G30" s="137" t="e">
        <f>#REF!</f>
        <v>#REF!</v>
      </c>
      <c r="H30" s="130" t="e">
        <f>#REF!</f>
        <v>#REF!</v>
      </c>
      <c r="I30" s="130" t="e">
        <f>#REF!</f>
        <v>#REF!</v>
      </c>
      <c r="J30" s="107"/>
      <c r="O30" s="110"/>
      <c r="P30" s="110"/>
    </row>
    <row r="31" spans="2:16" ht="15" thickBot="1">
      <c r="B31" s="123" t="s">
        <v>30</v>
      </c>
      <c r="C31" s="106">
        <v>2020</v>
      </c>
      <c r="D31" s="106" t="s">
        <v>61</v>
      </c>
      <c r="E31" s="134" t="e">
        <f>#REF!</f>
        <v>#REF!</v>
      </c>
      <c r="F31" s="137" t="e">
        <f>#REF!</f>
        <v>#REF!</v>
      </c>
      <c r="G31" s="137" t="e">
        <f>#REF!</f>
        <v>#REF!</v>
      </c>
      <c r="H31" s="130" t="e">
        <f>#REF!</f>
        <v>#REF!</v>
      </c>
      <c r="I31" s="130" t="e">
        <f>#REF!</f>
        <v>#REF!</v>
      </c>
      <c r="J31" s="107"/>
      <c r="O31" s="110"/>
      <c r="P31" s="110"/>
    </row>
    <row r="32" spans="2:16" ht="15" thickBot="1">
      <c r="B32" s="123" t="s">
        <v>156</v>
      </c>
      <c r="C32" s="106">
        <v>2020</v>
      </c>
      <c r="D32" s="106" t="s">
        <v>155</v>
      </c>
      <c r="E32" s="133" t="e">
        <f>#REF!</f>
        <v>#REF!</v>
      </c>
      <c r="F32" s="132" t="e">
        <f>#REF!</f>
        <v>#REF!</v>
      </c>
      <c r="G32" s="132" t="e">
        <f>#REF!</f>
        <v>#REF!</v>
      </c>
      <c r="H32" s="130" t="e">
        <f>#REF!</f>
        <v>#REF!</v>
      </c>
      <c r="I32" s="130" t="e">
        <f>#REF!</f>
        <v>#REF!</v>
      </c>
      <c r="J32" s="107"/>
      <c r="O32" s="110"/>
      <c r="P32" s="110"/>
    </row>
    <row r="33" spans="2:16" ht="15" thickBot="1">
      <c r="B33" s="123" t="s">
        <v>157</v>
      </c>
      <c r="C33" s="106">
        <v>2020</v>
      </c>
      <c r="D33" s="106" t="s">
        <v>140</v>
      </c>
      <c r="E33" s="139" t="e">
        <f>(#REF!)*D2DK</f>
        <v>#REF!</v>
      </c>
      <c r="F33" s="135" t="e">
        <f>D2DK*#REF!</f>
        <v>#REF!</v>
      </c>
      <c r="G33" s="135" t="e">
        <f>D2DK*#REF!</f>
        <v>#REF!</v>
      </c>
      <c r="H33" s="130" t="e">
        <f>#REF!</f>
        <v>#REF!</v>
      </c>
      <c r="I33" s="130" t="e">
        <f>#REF!</f>
        <v>#REF!</v>
      </c>
      <c r="J33" s="140" t="s">
        <v>125</v>
      </c>
      <c r="O33" s="110"/>
      <c r="P33" s="110"/>
    </row>
    <row r="34" spans="2:16" ht="15" thickBot="1">
      <c r="B34" s="123" t="s">
        <v>158</v>
      </c>
      <c r="C34" s="106">
        <v>2020</v>
      </c>
      <c r="D34" s="106" t="s">
        <v>151</v>
      </c>
      <c r="E34" s="131" t="e">
        <f>D2DK*#REF!</f>
        <v>#REF!</v>
      </c>
      <c r="F34" s="136" t="e">
        <f>D2DK*#REF!</f>
        <v>#REF!</v>
      </c>
      <c r="G34" s="136" t="e">
        <f>D2DK*#REF!</f>
        <v>#REF!</v>
      </c>
      <c r="H34" s="130" t="e">
        <f>#REF!</f>
        <v>#REF!</v>
      </c>
      <c r="I34" s="130" t="e">
        <f>#REF!</f>
        <v>#REF!</v>
      </c>
      <c r="J34" s="140" t="s">
        <v>125</v>
      </c>
      <c r="O34" s="110"/>
      <c r="P34" s="110"/>
    </row>
    <row r="35" spans="2:16" ht="15" thickBot="1">
      <c r="B35" s="123" t="s">
        <v>159</v>
      </c>
      <c r="C35" s="106">
        <v>2020</v>
      </c>
      <c r="D35" s="106" t="s">
        <v>151</v>
      </c>
      <c r="E35" s="131" t="e">
        <f>D2DK*#REF!</f>
        <v>#REF!</v>
      </c>
      <c r="F35" s="136" t="e">
        <f>D2DK*#REF!</f>
        <v>#REF!</v>
      </c>
      <c r="G35" s="136" t="e">
        <f>D2DK*#REF!</f>
        <v>#REF!</v>
      </c>
      <c r="H35" s="130" t="e">
        <f>#REF!</f>
        <v>#REF!</v>
      </c>
      <c r="I35" s="130" t="e">
        <f>#REF!</f>
        <v>#REF!</v>
      </c>
      <c r="J35" s="140" t="s">
        <v>125</v>
      </c>
      <c r="O35" s="110"/>
      <c r="P35" s="110"/>
    </row>
    <row r="36" spans="2:16" ht="15" thickBot="1">
      <c r="B36" s="147" t="s">
        <v>165</v>
      </c>
      <c r="C36" s="111">
        <v>2030</v>
      </c>
      <c r="D36" s="111" t="s">
        <v>140</v>
      </c>
      <c r="E36" s="142" t="e">
        <f>D2DK*#REF!</f>
        <v>#REF!</v>
      </c>
      <c r="F36" s="132" t="str">
        <f t="shared" ref="F36:I40" si="0">F15</f>
        <v>s. Anmerk.</v>
      </c>
      <c r="G36" s="132" t="str">
        <f t="shared" si="0"/>
        <v>s. Anmerk.</v>
      </c>
      <c r="H36" s="130" t="e">
        <f t="shared" si="0"/>
        <v>#REF!</v>
      </c>
      <c r="I36" s="130" t="e">
        <f t="shared" si="0"/>
        <v>#REF!</v>
      </c>
      <c r="J36" s="140" t="s">
        <v>125</v>
      </c>
    </row>
    <row r="37" spans="2:16" ht="15" thickBot="1">
      <c r="B37" s="147" t="s">
        <v>141</v>
      </c>
      <c r="C37" s="111">
        <v>2030</v>
      </c>
      <c r="D37" s="111" t="s">
        <v>139</v>
      </c>
      <c r="E37" s="142" t="e">
        <f>D2DK*#REF!</f>
        <v>#REF!</v>
      </c>
      <c r="F37" s="132" t="str">
        <f t="shared" si="0"/>
        <v>s. Anmerk.</v>
      </c>
      <c r="G37" s="132" t="str">
        <f t="shared" si="0"/>
        <v>s. Anmerk.</v>
      </c>
      <c r="H37" s="130" t="e">
        <f t="shared" si="0"/>
        <v>#REF!</v>
      </c>
      <c r="I37" s="130" t="e">
        <f t="shared" si="0"/>
        <v>#REF!</v>
      </c>
      <c r="J37" s="140" t="s">
        <v>125</v>
      </c>
    </row>
    <row r="38" spans="2:16" ht="15" thickBot="1">
      <c r="B38" s="147" t="s">
        <v>142</v>
      </c>
      <c r="C38" s="111">
        <v>2030</v>
      </c>
      <c r="D38" s="111" t="s">
        <v>139</v>
      </c>
      <c r="E38" s="142" t="e">
        <f>D2DK*#REF!</f>
        <v>#REF!</v>
      </c>
      <c r="F38" s="132" t="str">
        <f t="shared" si="0"/>
        <v>s. Anmerk.</v>
      </c>
      <c r="G38" s="132" t="str">
        <f t="shared" si="0"/>
        <v>s. Anmerk.</v>
      </c>
      <c r="H38" s="130" t="e">
        <f t="shared" si="0"/>
        <v>#REF!</v>
      </c>
      <c r="I38" s="130" t="e">
        <f t="shared" si="0"/>
        <v>#REF!</v>
      </c>
      <c r="J38" s="140" t="s">
        <v>125</v>
      </c>
    </row>
    <row r="39" spans="2:16" ht="15" thickBot="1">
      <c r="B39" s="147" t="s">
        <v>143</v>
      </c>
      <c r="C39" s="111">
        <v>2030</v>
      </c>
      <c r="D39" s="112" t="s">
        <v>139</v>
      </c>
      <c r="E39" s="142" t="e">
        <f>D2DK*#REF!</f>
        <v>#REF!</v>
      </c>
      <c r="F39" s="132" t="str">
        <f t="shared" si="0"/>
        <v>s. Anmerk.</v>
      </c>
      <c r="G39" s="132" t="str">
        <f t="shared" si="0"/>
        <v>s. Anmerk.</v>
      </c>
      <c r="H39" s="130" t="e">
        <f t="shared" si="0"/>
        <v>#REF!</v>
      </c>
      <c r="I39" s="130" t="e">
        <f t="shared" si="0"/>
        <v>#REF!</v>
      </c>
      <c r="J39" s="140" t="s">
        <v>125</v>
      </c>
    </row>
    <row r="40" spans="2:16" ht="15" thickBot="1">
      <c r="B40" s="147" t="s">
        <v>144</v>
      </c>
      <c r="C40" s="111">
        <v>2030</v>
      </c>
      <c r="D40" s="111" t="s">
        <v>139</v>
      </c>
      <c r="E40" s="142" t="e">
        <f>#REF!</f>
        <v>#REF!</v>
      </c>
      <c r="F40" s="132" t="e">
        <f t="shared" si="0"/>
        <v>#REF!</v>
      </c>
      <c r="G40" s="132" t="e">
        <f t="shared" si="0"/>
        <v>#REF!</v>
      </c>
      <c r="H40" s="130" t="e">
        <f t="shared" si="0"/>
        <v>#REF!</v>
      </c>
      <c r="I40" s="130" t="e">
        <f t="shared" si="0"/>
        <v>#REF!</v>
      </c>
      <c r="J40" s="107"/>
    </row>
    <row r="41" spans="2:16" ht="15" thickBot="1">
      <c r="B41" s="147" t="s">
        <v>145</v>
      </c>
      <c r="C41" s="111">
        <v>2030</v>
      </c>
      <c r="D41" s="111" t="s">
        <v>138</v>
      </c>
      <c r="E41" s="143" t="e">
        <f t="shared" ref="E41:H46" si="1">E20</f>
        <v>#REF!</v>
      </c>
      <c r="F41" s="132" t="str">
        <f t="shared" si="1"/>
        <v>s. Anmerk.</v>
      </c>
      <c r="G41" s="132" t="str">
        <f t="shared" si="1"/>
        <v>s. Anmerk.</v>
      </c>
      <c r="H41" s="141" t="e">
        <f t="shared" si="1"/>
        <v>#REF!</v>
      </c>
      <c r="I41" s="154" t="s">
        <v>162</v>
      </c>
      <c r="J41" s="107" t="s">
        <v>125</v>
      </c>
    </row>
    <row r="42" spans="2:16" ht="15" thickBot="1">
      <c r="B42" s="147" t="s">
        <v>172</v>
      </c>
      <c r="C42" s="111">
        <v>2030</v>
      </c>
      <c r="D42" s="111" t="s">
        <v>138</v>
      </c>
      <c r="E42" s="143" t="e">
        <f t="shared" si="1"/>
        <v>#REF!</v>
      </c>
      <c r="F42" s="132" t="str">
        <f t="shared" si="1"/>
        <v>s. Anmerk.</v>
      </c>
      <c r="G42" s="132" t="str">
        <f t="shared" si="1"/>
        <v>s. Anmerk.</v>
      </c>
      <c r="H42" s="141" t="e">
        <f t="shared" si="1"/>
        <v>#REF!</v>
      </c>
      <c r="I42" s="154" t="s">
        <v>162</v>
      </c>
      <c r="J42" s="107" t="s">
        <v>125</v>
      </c>
    </row>
    <row r="43" spans="2:16" ht="15" thickBot="1">
      <c r="B43" s="147" t="s">
        <v>146</v>
      </c>
      <c r="C43" s="111">
        <v>2030</v>
      </c>
      <c r="D43" s="111" t="s">
        <v>138</v>
      </c>
      <c r="E43" s="143" t="e">
        <f t="shared" si="1"/>
        <v>#REF!</v>
      </c>
      <c r="F43" s="132" t="str">
        <f t="shared" si="1"/>
        <v>s. Anmerk.</v>
      </c>
      <c r="G43" s="132" t="str">
        <f t="shared" si="1"/>
        <v>s. Anmerk.</v>
      </c>
      <c r="H43" s="141" t="e">
        <f t="shared" si="1"/>
        <v>#REF!</v>
      </c>
      <c r="I43" s="154" t="s">
        <v>162</v>
      </c>
      <c r="J43" s="107" t="s">
        <v>125</v>
      </c>
    </row>
    <row r="44" spans="2:16" ht="15" thickBot="1">
      <c r="B44" s="147" t="s">
        <v>147</v>
      </c>
      <c r="C44" s="111">
        <v>2030</v>
      </c>
      <c r="D44" s="111" t="s">
        <v>138</v>
      </c>
      <c r="E44" s="143" t="e">
        <f t="shared" si="1"/>
        <v>#REF!</v>
      </c>
      <c r="F44" s="132" t="str">
        <f t="shared" si="1"/>
        <v>s. Anmerk.</v>
      </c>
      <c r="G44" s="132" t="str">
        <f t="shared" si="1"/>
        <v>s. Anmerk.</v>
      </c>
      <c r="H44" s="141" t="e">
        <f t="shared" si="1"/>
        <v>#REF!</v>
      </c>
      <c r="I44" s="154" t="s">
        <v>162</v>
      </c>
      <c r="J44" s="107" t="s">
        <v>125</v>
      </c>
    </row>
    <row r="45" spans="2:16" ht="15" thickBot="1">
      <c r="B45" s="147" t="s">
        <v>149</v>
      </c>
      <c r="C45" s="111">
        <v>2030</v>
      </c>
      <c r="D45" s="111" t="s">
        <v>138</v>
      </c>
      <c r="E45" s="143" t="e">
        <f t="shared" si="1"/>
        <v>#REF!</v>
      </c>
      <c r="F45" s="132" t="str">
        <f t="shared" si="1"/>
        <v>s. Anmerk.</v>
      </c>
      <c r="G45" s="132" t="str">
        <f t="shared" si="1"/>
        <v>s. Anmerk.</v>
      </c>
      <c r="H45" s="141" t="e">
        <f t="shared" si="1"/>
        <v>#REF!</v>
      </c>
      <c r="I45" s="154" t="s">
        <v>162</v>
      </c>
      <c r="J45" s="107" t="s">
        <v>125</v>
      </c>
    </row>
    <row r="46" spans="2:16" ht="15" thickBot="1">
      <c r="B46" s="147" t="s">
        <v>148</v>
      </c>
      <c r="C46" s="111">
        <v>2030</v>
      </c>
      <c r="D46" s="111" t="s">
        <v>138</v>
      </c>
      <c r="E46" s="143" t="e">
        <f t="shared" si="1"/>
        <v>#REF!</v>
      </c>
      <c r="F46" s="132" t="str">
        <f t="shared" si="1"/>
        <v>s. Anmerk.</v>
      </c>
      <c r="G46" s="132" t="str">
        <f t="shared" si="1"/>
        <v>s. Anmerk.</v>
      </c>
      <c r="H46" s="141" t="e">
        <f t="shared" si="1"/>
        <v>#REF!</v>
      </c>
      <c r="I46" s="154" t="s">
        <v>162</v>
      </c>
      <c r="J46" s="107" t="s">
        <v>125</v>
      </c>
    </row>
    <row r="47" spans="2:16" ht="15" thickBot="1">
      <c r="B47" s="147" t="s">
        <v>150</v>
      </c>
      <c r="C47" s="111">
        <v>2030</v>
      </c>
      <c r="D47" s="111" t="s">
        <v>138</v>
      </c>
      <c r="E47" s="142" t="e">
        <f>#REF!</f>
        <v>#REF!</v>
      </c>
      <c r="F47" s="132" t="e">
        <f t="shared" ref="F47:I54" si="2">F26</f>
        <v>#REF!</v>
      </c>
      <c r="G47" s="132" t="e">
        <f t="shared" si="2"/>
        <v>#REF!</v>
      </c>
      <c r="H47" s="130" t="e">
        <f t="shared" si="2"/>
        <v>#REF!</v>
      </c>
      <c r="I47" s="130" t="e">
        <f t="shared" si="2"/>
        <v>#REF!</v>
      </c>
      <c r="J47" s="107"/>
    </row>
    <row r="48" spans="2:16" ht="15" thickBot="1">
      <c r="B48" s="147" t="s">
        <v>152</v>
      </c>
      <c r="C48" s="111">
        <v>2030</v>
      </c>
      <c r="D48" s="111" t="s">
        <v>151</v>
      </c>
      <c r="E48" s="142" t="e">
        <f>#REF!</f>
        <v>#REF!</v>
      </c>
      <c r="F48" s="132" t="e">
        <f t="shared" si="2"/>
        <v>#REF!</v>
      </c>
      <c r="G48" s="132" t="e">
        <f t="shared" si="2"/>
        <v>#REF!</v>
      </c>
      <c r="H48" s="130" t="e">
        <f t="shared" si="2"/>
        <v>#REF!</v>
      </c>
      <c r="I48" s="130" t="e">
        <f t="shared" si="2"/>
        <v>#REF!</v>
      </c>
      <c r="J48" s="107"/>
    </row>
    <row r="49" spans="2:10" ht="15" thickBot="1">
      <c r="B49" s="147" t="s">
        <v>153</v>
      </c>
      <c r="C49" s="111">
        <v>2030</v>
      </c>
      <c r="D49" s="111" t="s">
        <v>151</v>
      </c>
      <c r="E49" s="142" t="e">
        <f>D2DK*#REF!</f>
        <v>#REF!</v>
      </c>
      <c r="F49" s="136" t="e">
        <f t="shared" si="2"/>
        <v>#REF!</v>
      </c>
      <c r="G49" s="136" t="e">
        <f t="shared" si="2"/>
        <v>#REF!</v>
      </c>
      <c r="H49" s="130" t="e">
        <f t="shared" si="2"/>
        <v>#REF!</v>
      </c>
      <c r="I49" s="130" t="e">
        <f t="shared" si="2"/>
        <v>#REF!</v>
      </c>
      <c r="J49" s="140" t="s">
        <v>125</v>
      </c>
    </row>
    <row r="50" spans="2:10" ht="15" thickBot="1">
      <c r="B50" s="147" t="s">
        <v>154</v>
      </c>
      <c r="C50" s="111">
        <v>2030</v>
      </c>
      <c r="D50" s="111" t="s">
        <v>151</v>
      </c>
      <c r="E50" s="142" t="e">
        <f>D2DK*#REF!</f>
        <v>#REF!</v>
      </c>
      <c r="F50" s="136" t="e">
        <f t="shared" si="2"/>
        <v>#REF!</v>
      </c>
      <c r="G50" s="136" t="e">
        <f t="shared" si="2"/>
        <v>#REF!</v>
      </c>
      <c r="H50" s="130" t="e">
        <f t="shared" si="2"/>
        <v>#REF!</v>
      </c>
      <c r="I50" s="130" t="e">
        <f t="shared" si="2"/>
        <v>#REF!</v>
      </c>
      <c r="J50" s="140" t="s">
        <v>125</v>
      </c>
    </row>
    <row r="51" spans="2:10" ht="15" thickBot="1">
      <c r="B51" s="147" t="s">
        <v>29</v>
      </c>
      <c r="C51" s="111">
        <v>2030</v>
      </c>
      <c r="D51" s="111" t="s">
        <v>61</v>
      </c>
      <c r="E51" s="144" t="e">
        <f>#REF!</f>
        <v>#REF!</v>
      </c>
      <c r="F51" s="137" t="e">
        <f t="shared" si="2"/>
        <v>#REF!</v>
      </c>
      <c r="G51" s="137" t="e">
        <f t="shared" si="2"/>
        <v>#REF!</v>
      </c>
      <c r="H51" s="130" t="e">
        <f t="shared" si="2"/>
        <v>#REF!</v>
      </c>
      <c r="I51" s="130" t="e">
        <f t="shared" si="2"/>
        <v>#REF!</v>
      </c>
      <c r="J51" s="107"/>
    </row>
    <row r="52" spans="2:10" ht="15" thickBot="1">
      <c r="B52" s="147" t="s">
        <v>30</v>
      </c>
      <c r="C52" s="111">
        <v>2030</v>
      </c>
      <c r="D52" s="111" t="s">
        <v>61</v>
      </c>
      <c r="E52" s="144" t="e">
        <f>#REF!</f>
        <v>#REF!</v>
      </c>
      <c r="F52" s="137" t="e">
        <f t="shared" si="2"/>
        <v>#REF!</v>
      </c>
      <c r="G52" s="137" t="e">
        <f t="shared" si="2"/>
        <v>#REF!</v>
      </c>
      <c r="H52" s="130" t="e">
        <f t="shared" si="2"/>
        <v>#REF!</v>
      </c>
      <c r="I52" s="130" t="e">
        <f t="shared" si="2"/>
        <v>#REF!</v>
      </c>
      <c r="J52" s="107"/>
    </row>
    <row r="53" spans="2:10" ht="15" thickBot="1">
      <c r="B53" s="147" t="s">
        <v>156</v>
      </c>
      <c r="C53" s="111">
        <v>2030</v>
      </c>
      <c r="D53" s="111" t="s">
        <v>155</v>
      </c>
      <c r="E53" s="145" t="e">
        <f>#REF!</f>
        <v>#REF!</v>
      </c>
      <c r="F53" s="132" t="e">
        <f t="shared" si="2"/>
        <v>#REF!</v>
      </c>
      <c r="G53" s="132" t="e">
        <f t="shared" si="2"/>
        <v>#REF!</v>
      </c>
      <c r="H53" s="130" t="e">
        <f t="shared" si="2"/>
        <v>#REF!</v>
      </c>
      <c r="I53" s="130" t="e">
        <f t="shared" si="2"/>
        <v>#REF!</v>
      </c>
      <c r="J53" s="107"/>
    </row>
    <row r="54" spans="2:10" ht="15" thickBot="1">
      <c r="B54" s="147" t="s">
        <v>157</v>
      </c>
      <c r="C54" s="111">
        <v>2030</v>
      </c>
      <c r="D54" s="111" t="s">
        <v>140</v>
      </c>
      <c r="E54" s="146" t="e">
        <f>D2DK*#REF!</f>
        <v>#REF!</v>
      </c>
      <c r="F54" s="135" t="e">
        <f t="shared" si="2"/>
        <v>#REF!</v>
      </c>
      <c r="G54" s="135" t="e">
        <f t="shared" si="2"/>
        <v>#REF!</v>
      </c>
      <c r="H54" s="130" t="e">
        <f t="shared" si="2"/>
        <v>#REF!</v>
      </c>
      <c r="I54" s="130" t="e">
        <f t="shared" si="2"/>
        <v>#REF!</v>
      </c>
      <c r="J54" s="140" t="s">
        <v>125</v>
      </c>
    </row>
    <row r="55" spans="2:10" ht="15" thickBot="1">
      <c r="B55" s="147" t="s">
        <v>158</v>
      </c>
      <c r="C55" s="111">
        <v>2030</v>
      </c>
      <c r="D55" s="111" t="s">
        <v>151</v>
      </c>
      <c r="E55" s="142" t="e">
        <f>D2DK*#REF!</f>
        <v>#REF!</v>
      </c>
      <c r="F55" s="136" t="e">
        <f t="shared" ref="F55:F56" si="3">F34</f>
        <v>#REF!</v>
      </c>
      <c r="G55" s="136" t="e">
        <f t="shared" ref="G55:I56" si="4">G34</f>
        <v>#REF!</v>
      </c>
      <c r="H55" s="130" t="e">
        <f t="shared" si="4"/>
        <v>#REF!</v>
      </c>
      <c r="I55" s="130" t="e">
        <f t="shared" si="4"/>
        <v>#REF!</v>
      </c>
      <c r="J55" s="140" t="s">
        <v>125</v>
      </c>
    </row>
    <row r="56" spans="2:10" ht="15" thickBot="1">
      <c r="B56" s="147" t="s">
        <v>159</v>
      </c>
      <c r="C56" s="111">
        <v>2030</v>
      </c>
      <c r="D56" s="111" t="s">
        <v>151</v>
      </c>
      <c r="E56" s="142" t="e">
        <f>D2DK*#REF!</f>
        <v>#REF!</v>
      </c>
      <c r="F56" s="136" t="e">
        <f t="shared" si="3"/>
        <v>#REF!</v>
      </c>
      <c r="G56" s="136" t="e">
        <f t="shared" si="4"/>
        <v>#REF!</v>
      </c>
      <c r="H56" s="130" t="e">
        <f t="shared" si="4"/>
        <v>#REF!</v>
      </c>
      <c r="I56" s="130" t="e">
        <f t="shared" si="4"/>
        <v>#REF!</v>
      </c>
      <c r="J56" s="140" t="s">
        <v>125</v>
      </c>
    </row>
    <row r="57" spans="2:10" ht="15" thickBot="1">
      <c r="B57" s="148" t="s">
        <v>165</v>
      </c>
      <c r="C57" s="113">
        <v>2050</v>
      </c>
      <c r="D57" s="113" t="s">
        <v>140</v>
      </c>
      <c r="E57" s="149" t="e">
        <f>D2DK*#REF!</f>
        <v>#REF!</v>
      </c>
      <c r="F57" s="136" t="str">
        <f t="shared" ref="F57:I61" si="5">F15</f>
        <v>s. Anmerk.</v>
      </c>
      <c r="G57" s="136" t="str">
        <f t="shared" si="5"/>
        <v>s. Anmerk.</v>
      </c>
      <c r="H57" s="130" t="e">
        <f t="shared" si="5"/>
        <v>#REF!</v>
      </c>
      <c r="I57" s="130" t="e">
        <f t="shared" si="5"/>
        <v>#REF!</v>
      </c>
      <c r="J57" s="140" t="s">
        <v>125</v>
      </c>
    </row>
    <row r="58" spans="2:10" ht="15" thickBot="1">
      <c r="B58" s="148" t="s">
        <v>141</v>
      </c>
      <c r="C58" s="113">
        <v>2050</v>
      </c>
      <c r="D58" s="113" t="s">
        <v>139</v>
      </c>
      <c r="E58" s="149" t="e">
        <f>D2DK*#REF!</f>
        <v>#REF!</v>
      </c>
      <c r="F58" s="136" t="str">
        <f t="shared" si="5"/>
        <v>s. Anmerk.</v>
      </c>
      <c r="G58" s="136" t="str">
        <f t="shared" si="5"/>
        <v>s. Anmerk.</v>
      </c>
      <c r="H58" s="130" t="e">
        <f t="shared" si="5"/>
        <v>#REF!</v>
      </c>
      <c r="I58" s="130" t="e">
        <f t="shared" si="5"/>
        <v>#REF!</v>
      </c>
      <c r="J58" s="140" t="s">
        <v>125</v>
      </c>
    </row>
    <row r="59" spans="2:10" ht="15" thickBot="1">
      <c r="B59" s="148" t="s">
        <v>142</v>
      </c>
      <c r="C59" s="113">
        <v>2050</v>
      </c>
      <c r="D59" s="113" t="s">
        <v>139</v>
      </c>
      <c r="E59" s="149" t="e">
        <f>D2DK*#REF!</f>
        <v>#REF!</v>
      </c>
      <c r="F59" s="136" t="str">
        <f t="shared" si="5"/>
        <v>s. Anmerk.</v>
      </c>
      <c r="G59" s="136" t="str">
        <f t="shared" si="5"/>
        <v>s. Anmerk.</v>
      </c>
      <c r="H59" s="130" t="e">
        <f t="shared" si="5"/>
        <v>#REF!</v>
      </c>
      <c r="I59" s="130" t="e">
        <f t="shared" si="5"/>
        <v>#REF!</v>
      </c>
      <c r="J59" s="140" t="s">
        <v>125</v>
      </c>
    </row>
    <row r="60" spans="2:10" ht="15" thickBot="1">
      <c r="B60" s="148" t="s">
        <v>143</v>
      </c>
      <c r="C60" s="113">
        <v>2050</v>
      </c>
      <c r="D60" s="128" t="s">
        <v>139</v>
      </c>
      <c r="E60" s="149" t="e">
        <f>D2DK*#REF!</f>
        <v>#REF!</v>
      </c>
      <c r="F60" s="136" t="str">
        <f t="shared" si="5"/>
        <v>s. Anmerk.</v>
      </c>
      <c r="G60" s="136" t="str">
        <f t="shared" si="5"/>
        <v>s. Anmerk.</v>
      </c>
      <c r="H60" s="130" t="e">
        <f t="shared" si="5"/>
        <v>#REF!</v>
      </c>
      <c r="I60" s="130" t="e">
        <f t="shared" si="5"/>
        <v>#REF!</v>
      </c>
      <c r="J60" s="140" t="s">
        <v>125</v>
      </c>
    </row>
    <row r="61" spans="2:10" ht="15" thickBot="1">
      <c r="B61" s="148" t="s">
        <v>144</v>
      </c>
      <c r="C61" s="113">
        <v>2050</v>
      </c>
      <c r="D61" s="113" t="s">
        <v>139</v>
      </c>
      <c r="E61" s="149" t="e">
        <f>#REF!</f>
        <v>#REF!</v>
      </c>
      <c r="F61" s="136" t="e">
        <f t="shared" si="5"/>
        <v>#REF!</v>
      </c>
      <c r="G61" s="136" t="e">
        <f t="shared" si="5"/>
        <v>#REF!</v>
      </c>
      <c r="H61" s="130" t="e">
        <f t="shared" si="5"/>
        <v>#REF!</v>
      </c>
      <c r="I61" s="130" t="e">
        <f t="shared" si="5"/>
        <v>#REF!</v>
      </c>
      <c r="J61" s="107"/>
    </row>
    <row r="62" spans="2:10" ht="15" thickBot="1">
      <c r="B62" s="148" t="s">
        <v>145</v>
      </c>
      <c r="C62" s="113">
        <v>2050</v>
      </c>
      <c r="D62" s="113" t="s">
        <v>138</v>
      </c>
      <c r="E62" s="150" t="e">
        <f>E20</f>
        <v>#REF!</v>
      </c>
      <c r="F62" s="136" t="str">
        <f>F20</f>
        <v>s. Anmerk.</v>
      </c>
      <c r="G62" s="136" t="str">
        <f>G20</f>
        <v>s. Anmerk.</v>
      </c>
      <c r="H62" s="141" t="e">
        <f>H20</f>
        <v>#REF!</v>
      </c>
      <c r="I62" s="154" t="s">
        <v>162</v>
      </c>
      <c r="J62" s="107" t="s">
        <v>125</v>
      </c>
    </row>
    <row r="63" spans="2:10" ht="15" thickBot="1">
      <c r="B63" s="148" t="s">
        <v>172</v>
      </c>
      <c r="C63" s="113">
        <v>2050</v>
      </c>
      <c r="D63" s="113" t="s">
        <v>138</v>
      </c>
      <c r="E63" s="150" t="e">
        <f t="shared" ref="E63:E67" si="6">E21</f>
        <v>#REF!</v>
      </c>
      <c r="F63" s="136" t="str">
        <f t="shared" ref="F63:H75" si="7">F21</f>
        <v>s. Anmerk.</v>
      </c>
      <c r="G63" s="136" t="str">
        <f t="shared" si="7"/>
        <v>s. Anmerk.</v>
      </c>
      <c r="H63" s="141" t="e">
        <f t="shared" si="7"/>
        <v>#REF!</v>
      </c>
      <c r="I63" s="154" t="s">
        <v>162</v>
      </c>
      <c r="J63" s="107" t="s">
        <v>125</v>
      </c>
    </row>
    <row r="64" spans="2:10" ht="15" thickBot="1">
      <c r="B64" s="148" t="s">
        <v>146</v>
      </c>
      <c r="C64" s="113">
        <v>2050</v>
      </c>
      <c r="D64" s="113" t="s">
        <v>138</v>
      </c>
      <c r="E64" s="150" t="e">
        <f t="shared" si="6"/>
        <v>#REF!</v>
      </c>
      <c r="F64" s="136" t="str">
        <f t="shared" si="7"/>
        <v>s. Anmerk.</v>
      </c>
      <c r="G64" s="136" t="str">
        <f t="shared" si="7"/>
        <v>s. Anmerk.</v>
      </c>
      <c r="H64" s="141" t="e">
        <f t="shared" si="7"/>
        <v>#REF!</v>
      </c>
      <c r="I64" s="154" t="s">
        <v>162</v>
      </c>
      <c r="J64" s="107" t="s">
        <v>125</v>
      </c>
    </row>
    <row r="65" spans="2:10" ht="15" thickBot="1">
      <c r="B65" s="148" t="s">
        <v>147</v>
      </c>
      <c r="C65" s="113">
        <v>2050</v>
      </c>
      <c r="D65" s="113" t="s">
        <v>138</v>
      </c>
      <c r="E65" s="150" t="e">
        <f t="shared" si="6"/>
        <v>#REF!</v>
      </c>
      <c r="F65" s="136" t="str">
        <f t="shared" si="7"/>
        <v>s. Anmerk.</v>
      </c>
      <c r="G65" s="136" t="str">
        <f t="shared" si="7"/>
        <v>s. Anmerk.</v>
      </c>
      <c r="H65" s="141" t="e">
        <f t="shared" si="7"/>
        <v>#REF!</v>
      </c>
      <c r="I65" s="154" t="s">
        <v>162</v>
      </c>
      <c r="J65" s="107" t="s">
        <v>125</v>
      </c>
    </row>
    <row r="66" spans="2:10" ht="15" thickBot="1">
      <c r="B66" s="148" t="s">
        <v>149</v>
      </c>
      <c r="C66" s="113">
        <v>2050</v>
      </c>
      <c r="D66" s="113" t="s">
        <v>138</v>
      </c>
      <c r="E66" s="150" t="e">
        <f t="shared" si="6"/>
        <v>#REF!</v>
      </c>
      <c r="F66" s="136" t="str">
        <f t="shared" si="7"/>
        <v>s. Anmerk.</v>
      </c>
      <c r="G66" s="136" t="str">
        <f t="shared" si="7"/>
        <v>s. Anmerk.</v>
      </c>
      <c r="H66" s="141" t="e">
        <f t="shared" si="7"/>
        <v>#REF!</v>
      </c>
      <c r="I66" s="154" t="s">
        <v>162</v>
      </c>
      <c r="J66" s="107" t="s">
        <v>125</v>
      </c>
    </row>
    <row r="67" spans="2:10" ht="15" thickBot="1">
      <c r="B67" s="148" t="s">
        <v>148</v>
      </c>
      <c r="C67" s="113">
        <v>2050</v>
      </c>
      <c r="D67" s="113" t="s">
        <v>138</v>
      </c>
      <c r="E67" s="150" t="e">
        <f t="shared" si="6"/>
        <v>#REF!</v>
      </c>
      <c r="F67" s="136" t="str">
        <f t="shared" si="7"/>
        <v>s. Anmerk.</v>
      </c>
      <c r="G67" s="136" t="str">
        <f t="shared" si="7"/>
        <v>s. Anmerk.</v>
      </c>
      <c r="H67" s="141" t="e">
        <f t="shared" si="7"/>
        <v>#REF!</v>
      </c>
      <c r="I67" s="154" t="s">
        <v>162</v>
      </c>
      <c r="J67" s="107" t="s">
        <v>125</v>
      </c>
    </row>
    <row r="68" spans="2:10" ht="15" thickBot="1">
      <c r="B68" s="148" t="s">
        <v>150</v>
      </c>
      <c r="C68" s="113">
        <v>2050</v>
      </c>
      <c r="D68" s="113" t="s">
        <v>138</v>
      </c>
      <c r="E68" s="149" t="e">
        <f>#REF!</f>
        <v>#REF!</v>
      </c>
      <c r="F68" s="136" t="e">
        <f t="shared" si="7"/>
        <v>#REF!</v>
      </c>
      <c r="G68" s="136" t="e">
        <f t="shared" si="7"/>
        <v>#REF!</v>
      </c>
      <c r="H68" s="130" t="e">
        <f t="shared" si="7"/>
        <v>#REF!</v>
      </c>
      <c r="I68" s="130" t="e">
        <f t="shared" ref="I68:I77" si="8">I26</f>
        <v>#REF!</v>
      </c>
      <c r="J68" s="107"/>
    </row>
    <row r="69" spans="2:10" ht="15" thickBot="1">
      <c r="B69" s="148" t="s">
        <v>152</v>
      </c>
      <c r="C69" s="113">
        <v>2050</v>
      </c>
      <c r="D69" s="113" t="s">
        <v>151</v>
      </c>
      <c r="E69" s="149" t="e">
        <f>#REF!</f>
        <v>#REF!</v>
      </c>
      <c r="F69" s="136" t="e">
        <f t="shared" si="7"/>
        <v>#REF!</v>
      </c>
      <c r="G69" s="136" t="e">
        <f t="shared" si="7"/>
        <v>#REF!</v>
      </c>
      <c r="H69" s="130" t="e">
        <f t="shared" si="7"/>
        <v>#REF!</v>
      </c>
      <c r="I69" s="130" t="e">
        <f t="shared" si="8"/>
        <v>#REF!</v>
      </c>
      <c r="J69" s="107"/>
    </row>
    <row r="70" spans="2:10" ht="15" thickBot="1">
      <c r="B70" s="148" t="s">
        <v>153</v>
      </c>
      <c r="C70" s="113">
        <v>2050</v>
      </c>
      <c r="D70" s="113" t="s">
        <v>151</v>
      </c>
      <c r="E70" s="149" t="e">
        <f>D2DK*#REF!</f>
        <v>#REF!</v>
      </c>
      <c r="F70" s="136" t="e">
        <f t="shared" si="7"/>
        <v>#REF!</v>
      </c>
      <c r="G70" s="136" t="e">
        <f t="shared" si="7"/>
        <v>#REF!</v>
      </c>
      <c r="H70" s="130" t="e">
        <f t="shared" si="7"/>
        <v>#REF!</v>
      </c>
      <c r="I70" s="130" t="e">
        <f t="shared" si="8"/>
        <v>#REF!</v>
      </c>
      <c r="J70" s="140" t="s">
        <v>125</v>
      </c>
    </row>
    <row r="71" spans="2:10" ht="15" thickBot="1">
      <c r="B71" s="148" t="s">
        <v>154</v>
      </c>
      <c r="C71" s="113">
        <v>2050</v>
      </c>
      <c r="D71" s="113" t="s">
        <v>151</v>
      </c>
      <c r="E71" s="149" t="e">
        <f>D2DK*#REF!</f>
        <v>#REF!</v>
      </c>
      <c r="F71" s="136" t="e">
        <f t="shared" si="7"/>
        <v>#REF!</v>
      </c>
      <c r="G71" s="136" t="e">
        <f t="shared" si="7"/>
        <v>#REF!</v>
      </c>
      <c r="H71" s="130" t="e">
        <f t="shared" si="7"/>
        <v>#REF!</v>
      </c>
      <c r="I71" s="130" t="e">
        <f t="shared" si="8"/>
        <v>#REF!</v>
      </c>
      <c r="J71" s="140" t="s">
        <v>125</v>
      </c>
    </row>
    <row r="72" spans="2:10" ht="15" thickBot="1">
      <c r="B72" s="148" t="s">
        <v>29</v>
      </c>
      <c r="C72" s="113">
        <v>2050</v>
      </c>
      <c r="D72" s="113" t="s">
        <v>61</v>
      </c>
      <c r="E72" s="151" t="e">
        <f>#REF!</f>
        <v>#REF!</v>
      </c>
      <c r="F72" s="137" t="e">
        <f t="shared" si="7"/>
        <v>#REF!</v>
      </c>
      <c r="G72" s="137" t="e">
        <f t="shared" si="7"/>
        <v>#REF!</v>
      </c>
      <c r="H72" s="130" t="e">
        <f t="shared" si="7"/>
        <v>#REF!</v>
      </c>
      <c r="I72" s="130" t="e">
        <f t="shared" si="8"/>
        <v>#REF!</v>
      </c>
      <c r="J72" s="107"/>
    </row>
    <row r="73" spans="2:10" ht="15" thickBot="1">
      <c r="B73" s="148" t="s">
        <v>30</v>
      </c>
      <c r="C73" s="113">
        <v>2050</v>
      </c>
      <c r="D73" s="113" t="s">
        <v>61</v>
      </c>
      <c r="E73" s="151" t="e">
        <f>#REF!</f>
        <v>#REF!</v>
      </c>
      <c r="F73" s="137" t="e">
        <f t="shared" si="7"/>
        <v>#REF!</v>
      </c>
      <c r="G73" s="137" t="e">
        <f t="shared" si="7"/>
        <v>#REF!</v>
      </c>
      <c r="H73" s="130" t="e">
        <f t="shared" si="7"/>
        <v>#REF!</v>
      </c>
      <c r="I73" s="130" t="e">
        <f t="shared" si="8"/>
        <v>#REF!</v>
      </c>
      <c r="J73" s="107"/>
    </row>
    <row r="74" spans="2:10" ht="15" thickBot="1">
      <c r="B74" s="148" t="s">
        <v>156</v>
      </c>
      <c r="C74" s="113">
        <v>2050</v>
      </c>
      <c r="D74" s="113" t="s">
        <v>155</v>
      </c>
      <c r="E74" s="149" t="e">
        <f>#REF!</f>
        <v>#REF!</v>
      </c>
      <c r="F74" s="136" t="e">
        <f t="shared" si="7"/>
        <v>#REF!</v>
      </c>
      <c r="G74" s="136" t="e">
        <f t="shared" si="7"/>
        <v>#REF!</v>
      </c>
      <c r="H74" s="130" t="e">
        <f t="shared" si="7"/>
        <v>#REF!</v>
      </c>
      <c r="I74" s="130" t="e">
        <f t="shared" si="8"/>
        <v>#REF!</v>
      </c>
      <c r="J74" s="107"/>
    </row>
    <row r="75" spans="2:10" ht="15" thickBot="1">
      <c r="B75" s="148" t="s">
        <v>157</v>
      </c>
      <c r="C75" s="113">
        <v>2050</v>
      </c>
      <c r="D75" s="113" t="s">
        <v>140</v>
      </c>
      <c r="E75" s="152" t="e">
        <f>D2DK*#REF!</f>
        <v>#REF!</v>
      </c>
      <c r="F75" s="136" t="e">
        <f t="shared" si="7"/>
        <v>#REF!</v>
      </c>
      <c r="G75" s="136" t="e">
        <f t="shared" si="7"/>
        <v>#REF!</v>
      </c>
      <c r="H75" s="130" t="e">
        <f t="shared" si="7"/>
        <v>#REF!</v>
      </c>
      <c r="I75" s="130" t="e">
        <f t="shared" si="8"/>
        <v>#REF!</v>
      </c>
      <c r="J75" s="140" t="s">
        <v>125</v>
      </c>
    </row>
    <row r="76" spans="2:10" ht="15" thickBot="1">
      <c r="B76" s="148" t="s">
        <v>158</v>
      </c>
      <c r="C76" s="113">
        <v>2050</v>
      </c>
      <c r="D76" s="113" t="s">
        <v>151</v>
      </c>
      <c r="E76" s="149" t="e">
        <f>D2DK*#REF!</f>
        <v>#REF!</v>
      </c>
      <c r="F76" s="136" t="e">
        <f t="shared" ref="F76:F77" si="9">F34</f>
        <v>#REF!</v>
      </c>
      <c r="G76" s="136" t="e">
        <f>G34</f>
        <v>#REF!</v>
      </c>
      <c r="H76" s="130" t="e">
        <f t="shared" ref="H76:H77" si="10">H34</f>
        <v>#REF!</v>
      </c>
      <c r="I76" s="130" t="e">
        <f t="shared" si="8"/>
        <v>#REF!</v>
      </c>
      <c r="J76" s="140" t="s">
        <v>125</v>
      </c>
    </row>
    <row r="77" spans="2:10" ht="15" thickBot="1">
      <c r="B77" s="148" t="s">
        <v>159</v>
      </c>
      <c r="C77" s="113">
        <v>2050</v>
      </c>
      <c r="D77" s="113" t="s">
        <v>151</v>
      </c>
      <c r="E77" s="149" t="e">
        <f>D2DK*#REF!</f>
        <v>#REF!</v>
      </c>
      <c r="F77" s="136" t="e">
        <f t="shared" si="9"/>
        <v>#REF!</v>
      </c>
      <c r="G77" s="136" t="e">
        <f>G35</f>
        <v>#REF!</v>
      </c>
      <c r="H77" s="130" t="e">
        <f t="shared" si="10"/>
        <v>#REF!</v>
      </c>
      <c r="I77" s="130" t="e">
        <f t="shared" si="8"/>
        <v>#REF!</v>
      </c>
      <c r="J77" s="140" t="s">
        <v>125</v>
      </c>
    </row>
    <row r="79" spans="2:10">
      <c r="I79" s="114" t="s">
        <v>126</v>
      </c>
      <c r="J79" s="115">
        <v>0.8</v>
      </c>
    </row>
    <row r="80" spans="2:10">
      <c r="B80" s="116" t="s">
        <v>18</v>
      </c>
    </row>
    <row r="81" spans="2:9">
      <c r="B81" s="117" t="e">
        <f>#REF!</f>
        <v>#REF!</v>
      </c>
      <c r="C81" t="e">
        <f>#REF!</f>
        <v>#REF!</v>
      </c>
      <c r="D81" t="e">
        <f>#REF!</f>
        <v>#REF!</v>
      </c>
    </row>
    <row r="82" spans="2:9">
      <c r="B82" s="117" t="e">
        <f>#REF!</f>
        <v>#REF!</v>
      </c>
      <c r="C82" t="e">
        <f>#REF!</f>
        <v>#REF!</v>
      </c>
      <c r="D82" t="e">
        <f>#REF!</f>
        <v>#REF!</v>
      </c>
      <c r="E82" s="115"/>
      <c r="F82" s="115"/>
      <c r="G82" s="115"/>
      <c r="H82" s="115"/>
      <c r="I82" s="115"/>
    </row>
    <row r="83" spans="2:9">
      <c r="B83" s="117" t="e">
        <f>#REF!</f>
        <v>#REF!</v>
      </c>
      <c r="C83" t="e">
        <f>#REF!</f>
        <v>#REF!</v>
      </c>
      <c r="D83" t="e">
        <f>#REF!</f>
        <v>#REF!</v>
      </c>
      <c r="E83" s="118"/>
      <c r="F83" s="118"/>
      <c r="G83" s="118"/>
      <c r="H83" s="118"/>
      <c r="I83" s="118"/>
    </row>
    <row r="84" spans="2:9">
      <c r="B84" s="117" t="e">
        <f>#REF!</f>
        <v>#REF!</v>
      </c>
      <c r="C84" t="e">
        <f>#REF!</f>
        <v>#REF!</v>
      </c>
      <c r="D84" t="e">
        <f>#REF!</f>
        <v>#REF!</v>
      </c>
      <c r="E84" s="119"/>
      <c r="F84" s="119"/>
      <c r="G84" s="119"/>
      <c r="H84" s="119"/>
      <c r="I84" s="119"/>
    </row>
    <row r="85" spans="2:9">
      <c r="B85" s="117" t="e">
        <f>#REF!</f>
        <v>#REF!</v>
      </c>
      <c r="C85" t="e">
        <f>#REF!</f>
        <v>#REF!</v>
      </c>
      <c r="D85" t="e">
        <f>#REF!</f>
        <v>#REF!</v>
      </c>
      <c r="E85" s="118"/>
      <c r="F85" s="118"/>
      <c r="G85" s="118"/>
      <c r="H85" s="118"/>
      <c r="I85" s="118"/>
    </row>
    <row r="86" spans="2:9">
      <c r="B86" s="117" t="e">
        <f>#REF!</f>
        <v>#REF!</v>
      </c>
      <c r="C86" t="e">
        <f>#REF!</f>
        <v>#REF!</v>
      </c>
      <c r="D86" t="e">
        <f>#REF!</f>
        <v>#REF!</v>
      </c>
    </row>
    <row r="87" spans="2:9">
      <c r="B87" s="117" t="e">
        <f>#REF!</f>
        <v>#REF!</v>
      </c>
      <c r="C87" t="e">
        <f>#REF!</f>
        <v>#REF!</v>
      </c>
      <c r="D87" t="e">
        <f>#REF!</f>
        <v>#REF!</v>
      </c>
    </row>
    <row r="88" spans="2:9">
      <c r="B88" s="117" t="e">
        <f>#REF!</f>
        <v>#REF!</v>
      </c>
      <c r="C88" t="e">
        <f>#REF!</f>
        <v>#REF!</v>
      </c>
      <c r="D88" t="e">
        <f>#REF!</f>
        <v>#REF!</v>
      </c>
    </row>
    <row r="89" spans="2:9">
      <c r="B89" s="117" t="e">
        <f>#REF!</f>
        <v>#REF!</v>
      </c>
      <c r="C89" t="e">
        <f>#REF!</f>
        <v>#REF!</v>
      </c>
      <c r="D89" t="e">
        <f>#REF!</f>
        <v>#REF!</v>
      </c>
    </row>
    <row r="90" spans="2:9">
      <c r="B90" s="117"/>
    </row>
    <row r="91" spans="2:9">
      <c r="B91" s="117"/>
    </row>
    <row r="92" spans="2:9">
      <c r="B92" s="117"/>
    </row>
    <row r="93" spans="2:9">
      <c r="B93" s="120"/>
    </row>
    <row r="94" spans="2:9">
      <c r="B94" s="45" t="s">
        <v>19</v>
      </c>
    </row>
    <row r="95" spans="2:9">
      <c r="B95" s="153" t="s">
        <v>161</v>
      </c>
      <c r="C95" s="129" t="e">
        <f>#REF!</f>
        <v>#REF!</v>
      </c>
      <c r="F95" t="s">
        <v>163</v>
      </c>
    </row>
    <row r="96" spans="2:9">
      <c r="B96" s="117" t="e">
        <f>#REF!</f>
        <v>#REF!</v>
      </c>
      <c r="C96" t="s">
        <v>167</v>
      </c>
    </row>
    <row r="97" spans="2:3">
      <c r="B97" s="117" t="e">
        <f>#REF!</f>
        <v>#REF!</v>
      </c>
      <c r="C97" t="s">
        <v>168</v>
      </c>
    </row>
    <row r="98" spans="2:3">
      <c r="B98" s="117" t="e">
        <f>#REF!</f>
        <v>#REF!</v>
      </c>
      <c r="C98" t="s">
        <v>169</v>
      </c>
    </row>
    <row r="99" spans="2:3">
      <c r="B99" s="117" t="e">
        <f>#REF!</f>
        <v>#REF!</v>
      </c>
      <c r="C99" t="s">
        <v>170</v>
      </c>
    </row>
    <row r="100" spans="2:3">
      <c r="B100" s="117">
        <v>5</v>
      </c>
      <c r="C100" s="36" t="s">
        <v>66</v>
      </c>
    </row>
    <row r="101" spans="2:3">
      <c r="B101" s="117">
        <v>6</v>
      </c>
      <c r="C101" s="36" t="s">
        <v>86</v>
      </c>
    </row>
  </sheetData>
  <mergeCells count="5">
    <mergeCell ref="B5:B6"/>
    <mergeCell ref="F5:F6"/>
    <mergeCell ref="G5:G6"/>
    <mergeCell ref="H5:H6"/>
    <mergeCell ref="I5:I6"/>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02E6D-397C-452D-9629-2E3555E232E0}">
  <sheetPr>
    <tabColor theme="7" tint="0.39997558519241921"/>
  </sheetPr>
  <dimension ref="A1:P101"/>
  <sheetViews>
    <sheetView topLeftCell="A31" zoomScaleNormal="100" workbookViewId="0">
      <selection activeCell="B15" sqref="B15:B77"/>
    </sheetView>
  </sheetViews>
  <sheetFormatPr baseColWidth="10" defaultColWidth="11.54296875" defaultRowHeight="14.5"/>
  <cols>
    <col min="2" max="2" width="35.54296875" customWidth="1"/>
    <col min="4" max="4" width="17.90625" customWidth="1"/>
    <col min="8" max="8" width="13.08984375" customWidth="1"/>
  </cols>
  <sheetData>
    <row r="1" spans="1:16">
      <c r="A1" s="95"/>
    </row>
    <row r="2" spans="1:16" ht="15" thickBot="1"/>
    <row r="3" spans="1:16">
      <c r="B3" s="124" t="s">
        <v>14</v>
      </c>
      <c r="C3" s="125"/>
      <c r="D3" s="125"/>
      <c r="E3" s="125"/>
      <c r="F3" s="155" t="s">
        <v>129</v>
      </c>
      <c r="G3" s="126"/>
      <c r="H3" s="126"/>
      <c r="I3" s="127"/>
    </row>
    <row r="4" spans="1:16" ht="15" thickBot="1">
      <c r="B4" s="156" t="s">
        <v>128</v>
      </c>
      <c r="C4" s="157"/>
      <c r="D4" s="157"/>
      <c r="E4" s="157"/>
      <c r="F4" s="158" t="s">
        <v>166</v>
      </c>
      <c r="G4" s="159"/>
      <c r="H4" s="160"/>
      <c r="I4" s="161"/>
    </row>
    <row r="5" spans="1:16">
      <c r="B5" s="273" t="s">
        <v>15</v>
      </c>
      <c r="C5" s="96"/>
      <c r="D5" s="96"/>
      <c r="E5" s="96"/>
      <c r="F5" s="275" t="s">
        <v>133</v>
      </c>
      <c r="G5" s="275" t="s">
        <v>134</v>
      </c>
      <c r="H5" s="277" t="s">
        <v>18</v>
      </c>
      <c r="I5" s="277" t="s">
        <v>19</v>
      </c>
    </row>
    <row r="6" spans="1:16" ht="15" thickBot="1">
      <c r="B6" s="274"/>
      <c r="C6" s="97"/>
      <c r="D6" s="97"/>
      <c r="E6" s="97"/>
      <c r="F6" s="276"/>
      <c r="G6" s="276"/>
      <c r="H6" s="278"/>
      <c r="I6" s="278"/>
    </row>
    <row r="7" spans="1:16" ht="15" thickBot="1">
      <c r="B7" s="98" t="s">
        <v>130</v>
      </c>
      <c r="C7" s="99" t="s">
        <v>122</v>
      </c>
      <c r="D7" s="100" t="s">
        <v>61</v>
      </c>
      <c r="E7" s="121" t="e">
        <f>#REF!</f>
        <v>#REF!</v>
      </c>
      <c r="F7" s="122" t="e">
        <f>#REF!</f>
        <v>#REF!</v>
      </c>
      <c r="G7" s="122" t="e">
        <f>#REF!</f>
        <v>#REF!</v>
      </c>
      <c r="H7" s="130" t="e">
        <f>#REF!</f>
        <v>#REF!</v>
      </c>
      <c r="I7" s="130" t="e">
        <f>#REF!</f>
        <v>#REF!</v>
      </c>
    </row>
    <row r="8" spans="1:16" ht="15" thickBot="1">
      <c r="B8" s="98" t="s">
        <v>131</v>
      </c>
      <c r="C8" s="99" t="s">
        <v>122</v>
      </c>
      <c r="D8" s="100" t="s">
        <v>61</v>
      </c>
      <c r="E8" s="121" t="e">
        <f>#REF!</f>
        <v>#REF!</v>
      </c>
      <c r="F8" s="122" t="e">
        <f>#REF!</f>
        <v>#REF!</v>
      </c>
      <c r="G8" s="122" t="e">
        <f>#REF!</f>
        <v>#REF!</v>
      </c>
      <c r="H8" s="130" t="e">
        <f>#REF!</f>
        <v>#REF!</v>
      </c>
      <c r="I8" s="130" t="e">
        <f>#REF!</f>
        <v>#REF!</v>
      </c>
    </row>
    <row r="9" spans="1:16" ht="25.5" thickBot="1">
      <c r="B9" s="98" t="s">
        <v>132</v>
      </c>
      <c r="C9" s="99" t="s">
        <v>122</v>
      </c>
      <c r="D9" s="100" t="s">
        <v>61</v>
      </c>
      <c r="E9" s="121" t="e">
        <f>#REF!</f>
        <v>#REF!</v>
      </c>
      <c r="F9" s="122" t="e">
        <f>#REF!</f>
        <v>#REF!</v>
      </c>
      <c r="G9" s="122" t="e">
        <f>#REF!</f>
        <v>#REF!</v>
      </c>
      <c r="H9" s="130" t="e">
        <f>#REF!</f>
        <v>#REF!</v>
      </c>
      <c r="I9" s="130" t="e">
        <f>#REF!</f>
        <v>#REF!</v>
      </c>
    </row>
    <row r="10" spans="1:16" ht="15" thickBot="1">
      <c r="B10" s="98" t="s">
        <v>27</v>
      </c>
      <c r="C10" s="99" t="s">
        <v>122</v>
      </c>
      <c r="D10" s="100" t="s">
        <v>124</v>
      </c>
      <c r="E10" s="121" t="e">
        <f>#REF!</f>
        <v>#REF!</v>
      </c>
      <c r="F10" s="122" t="e">
        <f>#REF!</f>
        <v>#REF!</v>
      </c>
      <c r="G10" s="122" t="e">
        <f>#REF!</f>
        <v>#REF!</v>
      </c>
      <c r="H10" s="130" t="e">
        <f>#REF!</f>
        <v>#REF!</v>
      </c>
      <c r="I10" s="130" t="e">
        <f>#REF!</f>
        <v>#REF!</v>
      </c>
    </row>
    <row r="11" spans="1:16" ht="15" thickBot="1">
      <c r="B11" s="98" t="s">
        <v>135</v>
      </c>
      <c r="C11" s="99" t="s">
        <v>122</v>
      </c>
      <c r="D11" s="100" t="s">
        <v>123</v>
      </c>
      <c r="E11" s="121" t="e">
        <f>#REF!</f>
        <v>#REF!</v>
      </c>
      <c r="F11" s="122" t="e">
        <f>#REF!</f>
        <v>#REF!</v>
      </c>
      <c r="G11" s="122" t="e">
        <f>#REF!</f>
        <v>#REF!</v>
      </c>
      <c r="H11" s="130" t="e">
        <f>#REF!</f>
        <v>#REF!</v>
      </c>
      <c r="I11" s="130" t="e">
        <f>#REF!</f>
        <v>#REF!</v>
      </c>
    </row>
    <row r="12" spans="1:16" ht="15" thickBot="1">
      <c r="B12" s="98" t="s">
        <v>136</v>
      </c>
      <c r="C12" s="99" t="s">
        <v>122</v>
      </c>
      <c r="D12" s="100" t="s">
        <v>123</v>
      </c>
      <c r="E12" s="121" t="e">
        <f>#REF!</f>
        <v>#REF!</v>
      </c>
      <c r="F12" s="122" t="e">
        <f>#REF!</f>
        <v>#REF!</v>
      </c>
      <c r="G12" s="122" t="e">
        <f>#REF!</f>
        <v>#REF!</v>
      </c>
      <c r="H12" s="130" t="e">
        <f>#REF!</f>
        <v>#REF!</v>
      </c>
      <c r="I12" s="130" t="e">
        <f>#REF!</f>
        <v>#REF!</v>
      </c>
    </row>
    <row r="13" spans="1:16" ht="15" thickBot="1">
      <c r="B13" s="98" t="s">
        <v>137</v>
      </c>
      <c r="C13" s="99" t="s">
        <v>122</v>
      </c>
      <c r="D13" s="100" t="s">
        <v>124</v>
      </c>
      <c r="E13" s="121" t="e">
        <f>#REF!</f>
        <v>#REF!</v>
      </c>
      <c r="F13" s="122" t="e">
        <f>#REF!</f>
        <v>#REF!</v>
      </c>
      <c r="G13" s="122" t="e">
        <f>#REF!</f>
        <v>#REF!</v>
      </c>
      <c r="H13" s="130" t="e">
        <f>#REF!</f>
        <v>#REF!</v>
      </c>
      <c r="I13" s="130" t="e">
        <f>#REF!</f>
        <v>#REF!</v>
      </c>
    </row>
    <row r="14" spans="1:16" ht="15" thickBot="1">
      <c r="B14" s="101" t="s">
        <v>22</v>
      </c>
      <c r="C14" s="102"/>
      <c r="D14" s="102"/>
      <c r="E14" s="103"/>
      <c r="F14" s="104"/>
      <c r="G14" s="104"/>
      <c r="H14" s="104"/>
      <c r="I14" s="105"/>
    </row>
    <row r="15" spans="1:16" ht="15" thickBot="1">
      <c r="B15" s="123" t="s">
        <v>165</v>
      </c>
      <c r="C15" s="106">
        <v>2020</v>
      </c>
      <c r="D15" s="106" t="s">
        <v>140</v>
      </c>
      <c r="E15" s="131" t="e">
        <f>D2DK*#REF!</f>
        <v>#REF!</v>
      </c>
      <c r="F15" s="132" t="s">
        <v>160</v>
      </c>
      <c r="G15" s="132" t="s">
        <v>160</v>
      </c>
      <c r="H15" s="130" t="e">
        <f>#REF!</f>
        <v>#REF!</v>
      </c>
      <c r="I15" s="130" t="e">
        <f>#REF!</f>
        <v>#REF!</v>
      </c>
      <c r="J15" s="140" t="s">
        <v>125</v>
      </c>
      <c r="O15" s="108"/>
      <c r="P15" s="108"/>
    </row>
    <row r="16" spans="1:16" ht="15" thickBot="1">
      <c r="B16" s="123" t="s">
        <v>141</v>
      </c>
      <c r="C16" s="106">
        <v>2020</v>
      </c>
      <c r="D16" s="106" t="s">
        <v>139</v>
      </c>
      <c r="E16" s="131" t="e">
        <f>D2DK*#REF!</f>
        <v>#REF!</v>
      </c>
      <c r="F16" s="132" t="s">
        <v>160</v>
      </c>
      <c r="G16" s="132" t="s">
        <v>160</v>
      </c>
      <c r="H16" s="130" t="e">
        <f>#REF!</f>
        <v>#REF!</v>
      </c>
      <c r="I16" s="130" t="e">
        <f>#REF!</f>
        <v>#REF!</v>
      </c>
      <c r="J16" s="140" t="s">
        <v>125</v>
      </c>
    </row>
    <row r="17" spans="2:16" ht="15" thickBot="1">
      <c r="B17" s="123" t="s">
        <v>142</v>
      </c>
      <c r="C17" s="106">
        <v>2020</v>
      </c>
      <c r="D17" s="106" t="s">
        <v>139</v>
      </c>
      <c r="E17" s="131" t="e">
        <f>D2DK*#REF!</f>
        <v>#REF!</v>
      </c>
      <c r="F17" s="132" t="s">
        <v>160</v>
      </c>
      <c r="G17" s="132" t="s">
        <v>160</v>
      </c>
      <c r="H17" s="130" t="e">
        <f>#REF!</f>
        <v>#REF!</v>
      </c>
      <c r="I17" s="130" t="e">
        <f>#REF!</f>
        <v>#REF!</v>
      </c>
      <c r="J17" s="140" t="s">
        <v>125</v>
      </c>
    </row>
    <row r="18" spans="2:16" ht="15" thickBot="1">
      <c r="B18" s="123" t="s">
        <v>143</v>
      </c>
      <c r="C18" s="106">
        <v>2020</v>
      </c>
      <c r="D18" s="106" t="s">
        <v>139</v>
      </c>
      <c r="E18" s="131" t="e">
        <f>D2DK*#REF!</f>
        <v>#REF!</v>
      </c>
      <c r="F18" s="132" t="s">
        <v>160</v>
      </c>
      <c r="G18" s="132" t="s">
        <v>160</v>
      </c>
      <c r="H18" s="130" t="e">
        <f>#REF!</f>
        <v>#REF!</v>
      </c>
      <c r="I18" s="130" t="e">
        <f>#REF!</f>
        <v>#REF!</v>
      </c>
      <c r="J18" s="140" t="s">
        <v>125</v>
      </c>
    </row>
    <row r="19" spans="2:16" ht="15" thickBot="1">
      <c r="B19" s="123" t="s">
        <v>144</v>
      </c>
      <c r="C19" s="106">
        <v>2020</v>
      </c>
      <c r="D19" s="106" t="s">
        <v>139</v>
      </c>
      <c r="E19" s="131" t="e">
        <f>#REF!</f>
        <v>#REF!</v>
      </c>
      <c r="F19" s="132" t="e">
        <f>#REF!</f>
        <v>#REF!</v>
      </c>
      <c r="G19" s="132" t="e">
        <f>#REF!</f>
        <v>#REF!</v>
      </c>
      <c r="H19" s="130" t="e">
        <f>#REF!</f>
        <v>#REF!</v>
      </c>
      <c r="I19" s="130" t="e">
        <f>#REF!</f>
        <v>#REF!</v>
      </c>
      <c r="J19" s="107"/>
      <c r="O19" s="109"/>
      <c r="P19" s="109"/>
    </row>
    <row r="20" spans="2:16" ht="15" thickBot="1">
      <c r="B20" s="123" t="s">
        <v>145</v>
      </c>
      <c r="C20" s="106">
        <v>2020</v>
      </c>
      <c r="D20" s="106" t="s">
        <v>138</v>
      </c>
      <c r="E20" s="138" t="e">
        <f>#REF!</f>
        <v>#REF!</v>
      </c>
      <c r="F20" s="132" t="s">
        <v>160</v>
      </c>
      <c r="G20" s="132" t="s">
        <v>160</v>
      </c>
      <c r="H20" s="141" t="e">
        <f>#REF!</f>
        <v>#REF!</v>
      </c>
      <c r="I20" s="154" t="s">
        <v>162</v>
      </c>
      <c r="J20" s="107" t="s">
        <v>125</v>
      </c>
      <c r="O20" s="110"/>
      <c r="P20" s="110"/>
    </row>
    <row r="21" spans="2:16" ht="15" thickBot="1">
      <c r="B21" s="123" t="s">
        <v>171</v>
      </c>
      <c r="C21" s="106">
        <v>2020</v>
      </c>
      <c r="D21" s="106" t="s">
        <v>138</v>
      </c>
      <c r="E21" s="138" t="e">
        <f>#REF!</f>
        <v>#REF!</v>
      </c>
      <c r="F21" s="132" t="s">
        <v>160</v>
      </c>
      <c r="G21" s="132" t="s">
        <v>160</v>
      </c>
      <c r="H21" s="141" t="e">
        <f>#REF!</f>
        <v>#REF!</v>
      </c>
      <c r="I21" s="154" t="s">
        <v>162</v>
      </c>
      <c r="J21" s="107" t="s">
        <v>125</v>
      </c>
      <c r="O21" s="110"/>
      <c r="P21" s="110"/>
    </row>
    <row r="22" spans="2:16" ht="15" thickBot="1">
      <c r="B22" s="123" t="s">
        <v>146</v>
      </c>
      <c r="C22" s="106">
        <v>2020</v>
      </c>
      <c r="D22" s="106" t="s">
        <v>138</v>
      </c>
      <c r="E22" s="138" t="e">
        <f>#REF!</f>
        <v>#REF!</v>
      </c>
      <c r="F22" s="132" t="s">
        <v>160</v>
      </c>
      <c r="G22" s="132" t="s">
        <v>160</v>
      </c>
      <c r="H22" s="141" t="e">
        <f>#REF!</f>
        <v>#REF!</v>
      </c>
      <c r="I22" s="154" t="s">
        <v>162</v>
      </c>
      <c r="J22" s="107" t="s">
        <v>125</v>
      </c>
      <c r="O22" s="110"/>
      <c r="P22" s="110"/>
    </row>
    <row r="23" spans="2:16" ht="15" thickBot="1">
      <c r="B23" s="123" t="s">
        <v>147</v>
      </c>
      <c r="C23" s="106">
        <v>2020</v>
      </c>
      <c r="D23" s="106" t="s">
        <v>138</v>
      </c>
      <c r="E23" s="138" t="e">
        <f>#REF!</f>
        <v>#REF!</v>
      </c>
      <c r="F23" s="132" t="s">
        <v>160</v>
      </c>
      <c r="G23" s="132" t="s">
        <v>160</v>
      </c>
      <c r="H23" s="141" t="e">
        <f>#REF!</f>
        <v>#REF!</v>
      </c>
      <c r="I23" s="154" t="s">
        <v>162</v>
      </c>
      <c r="J23" s="107" t="s">
        <v>125</v>
      </c>
      <c r="O23" s="110"/>
      <c r="P23" s="110"/>
    </row>
    <row r="24" spans="2:16" ht="15" thickBot="1">
      <c r="B24" s="123" t="s">
        <v>149</v>
      </c>
      <c r="C24" s="106">
        <v>2020</v>
      </c>
      <c r="D24" s="106" t="s">
        <v>138</v>
      </c>
      <c r="E24" s="138" t="e">
        <f>#REF!</f>
        <v>#REF!</v>
      </c>
      <c r="F24" s="132" t="s">
        <v>160</v>
      </c>
      <c r="G24" s="132" t="s">
        <v>160</v>
      </c>
      <c r="H24" s="141" t="e">
        <f>#REF!</f>
        <v>#REF!</v>
      </c>
      <c r="I24" s="154" t="s">
        <v>162</v>
      </c>
      <c r="J24" s="107" t="s">
        <v>125</v>
      </c>
      <c r="O24" s="110"/>
      <c r="P24" s="110"/>
    </row>
    <row r="25" spans="2:16" ht="15" thickBot="1">
      <c r="B25" s="123" t="s">
        <v>148</v>
      </c>
      <c r="C25" s="106">
        <v>2020</v>
      </c>
      <c r="D25" s="106" t="s">
        <v>138</v>
      </c>
      <c r="E25" s="138" t="e">
        <f>#REF!</f>
        <v>#REF!</v>
      </c>
      <c r="F25" s="132" t="s">
        <v>160</v>
      </c>
      <c r="G25" s="132" t="s">
        <v>160</v>
      </c>
      <c r="H25" s="141" t="e">
        <f>#REF!</f>
        <v>#REF!</v>
      </c>
      <c r="I25" s="154" t="s">
        <v>162</v>
      </c>
      <c r="J25" s="107" t="s">
        <v>125</v>
      </c>
      <c r="O25" s="110"/>
      <c r="P25" s="110"/>
    </row>
    <row r="26" spans="2:16" ht="15" thickBot="1">
      <c r="B26" s="123" t="s">
        <v>150</v>
      </c>
      <c r="C26" s="106">
        <v>2020</v>
      </c>
      <c r="D26" s="106" t="s">
        <v>138</v>
      </c>
      <c r="E26" s="131" t="e">
        <f>#REF!</f>
        <v>#REF!</v>
      </c>
      <c r="F26" s="132" t="e">
        <f>#REF!</f>
        <v>#REF!</v>
      </c>
      <c r="G26" s="132" t="e">
        <f>#REF!</f>
        <v>#REF!</v>
      </c>
      <c r="H26" s="130" t="e">
        <f>#REF!</f>
        <v>#REF!</v>
      </c>
      <c r="I26" s="130" t="e">
        <f>#REF!</f>
        <v>#REF!</v>
      </c>
      <c r="J26" s="107"/>
      <c r="O26" s="110"/>
      <c r="P26" s="110"/>
    </row>
    <row r="27" spans="2:16" ht="15" thickBot="1">
      <c r="B27" s="123" t="s">
        <v>152</v>
      </c>
      <c r="C27" s="106">
        <v>2020</v>
      </c>
      <c r="D27" s="106" t="s">
        <v>151</v>
      </c>
      <c r="E27" s="131" t="e">
        <f>#REF!</f>
        <v>#REF!</v>
      </c>
      <c r="F27" s="132" t="e">
        <f>#REF!</f>
        <v>#REF!</v>
      </c>
      <c r="G27" s="132" t="e">
        <f>#REF!</f>
        <v>#REF!</v>
      </c>
      <c r="H27" s="130" t="e">
        <f>#REF!</f>
        <v>#REF!</v>
      </c>
      <c r="I27" s="130" t="e">
        <f>#REF!</f>
        <v>#REF!</v>
      </c>
      <c r="J27" s="107"/>
      <c r="O27" s="110"/>
      <c r="P27" s="110"/>
    </row>
    <row r="28" spans="2:16" ht="15" thickBot="1">
      <c r="B28" s="123" t="s">
        <v>153</v>
      </c>
      <c r="C28" s="106">
        <v>2020</v>
      </c>
      <c r="D28" s="106" t="s">
        <v>151</v>
      </c>
      <c r="E28" s="131" t="e">
        <f>D2DK*#REF!</f>
        <v>#REF!</v>
      </c>
      <c r="F28" s="136" t="e">
        <f>D2DK*#REF!</f>
        <v>#REF!</v>
      </c>
      <c r="G28" s="136" t="e">
        <f>D2DK*#REF!</f>
        <v>#REF!</v>
      </c>
      <c r="H28" s="130" t="e">
        <f>#REF!</f>
        <v>#REF!</v>
      </c>
      <c r="I28" s="130" t="e">
        <f>#REF!</f>
        <v>#REF!</v>
      </c>
      <c r="J28" s="140" t="s">
        <v>125</v>
      </c>
      <c r="O28" s="110"/>
      <c r="P28" s="110"/>
    </row>
    <row r="29" spans="2:16" ht="15" thickBot="1">
      <c r="B29" s="123" t="s">
        <v>154</v>
      </c>
      <c r="C29" s="106">
        <v>2020</v>
      </c>
      <c r="D29" s="106" t="s">
        <v>151</v>
      </c>
      <c r="E29" s="131" t="e">
        <f>D2DK*#REF!</f>
        <v>#REF!</v>
      </c>
      <c r="F29" s="136" t="e">
        <f>D2DK*#REF!</f>
        <v>#REF!</v>
      </c>
      <c r="G29" s="136" t="e">
        <f>D2DK*#REF!</f>
        <v>#REF!</v>
      </c>
      <c r="H29" s="130" t="e">
        <f>#REF!</f>
        <v>#REF!</v>
      </c>
      <c r="I29" s="130" t="e">
        <f>#REF!</f>
        <v>#REF!</v>
      </c>
      <c r="J29" s="140" t="s">
        <v>125</v>
      </c>
      <c r="O29" s="110"/>
      <c r="P29" s="110"/>
    </row>
    <row r="30" spans="2:16" ht="15" thickBot="1">
      <c r="B30" s="123" t="s">
        <v>29</v>
      </c>
      <c r="C30" s="106">
        <v>2020</v>
      </c>
      <c r="D30" s="106" t="s">
        <v>61</v>
      </c>
      <c r="E30" s="134" t="e">
        <f>#REF!</f>
        <v>#REF!</v>
      </c>
      <c r="F30" s="137" t="e">
        <f>#REF!</f>
        <v>#REF!</v>
      </c>
      <c r="G30" s="137" t="e">
        <f>#REF!</f>
        <v>#REF!</v>
      </c>
      <c r="H30" s="130" t="e">
        <f>#REF!</f>
        <v>#REF!</v>
      </c>
      <c r="I30" s="130" t="e">
        <f>#REF!</f>
        <v>#REF!</v>
      </c>
      <c r="J30" s="107"/>
      <c r="O30" s="110"/>
      <c r="P30" s="110"/>
    </row>
    <row r="31" spans="2:16" ht="15" thickBot="1">
      <c r="B31" s="123" t="s">
        <v>30</v>
      </c>
      <c r="C31" s="106">
        <v>2020</v>
      </c>
      <c r="D31" s="106" t="s">
        <v>61</v>
      </c>
      <c r="E31" s="134" t="e">
        <f>#REF!</f>
        <v>#REF!</v>
      </c>
      <c r="F31" s="137" t="e">
        <f>#REF!</f>
        <v>#REF!</v>
      </c>
      <c r="G31" s="137" t="e">
        <f>#REF!</f>
        <v>#REF!</v>
      </c>
      <c r="H31" s="130" t="e">
        <f>#REF!</f>
        <v>#REF!</v>
      </c>
      <c r="I31" s="130" t="e">
        <f>#REF!</f>
        <v>#REF!</v>
      </c>
      <c r="J31" s="107"/>
      <c r="O31" s="110"/>
      <c r="P31" s="110"/>
    </row>
    <row r="32" spans="2:16" ht="15" thickBot="1">
      <c r="B32" s="123" t="s">
        <v>156</v>
      </c>
      <c r="C32" s="106">
        <v>2020</v>
      </c>
      <c r="D32" s="106" t="s">
        <v>155</v>
      </c>
      <c r="E32" s="133" t="e">
        <f>#REF!</f>
        <v>#REF!</v>
      </c>
      <c r="F32" s="132" t="e">
        <f>#REF!</f>
        <v>#REF!</v>
      </c>
      <c r="G32" s="132" t="e">
        <f>#REF!</f>
        <v>#REF!</v>
      </c>
      <c r="H32" s="130" t="e">
        <f>#REF!</f>
        <v>#REF!</v>
      </c>
      <c r="I32" s="130" t="e">
        <f>#REF!</f>
        <v>#REF!</v>
      </c>
      <c r="J32" s="107"/>
      <c r="O32" s="110"/>
      <c r="P32" s="110"/>
    </row>
    <row r="33" spans="2:16" ht="15" thickBot="1">
      <c r="B33" s="123" t="s">
        <v>157</v>
      </c>
      <c r="C33" s="106">
        <v>2020</v>
      </c>
      <c r="D33" s="106" t="s">
        <v>140</v>
      </c>
      <c r="E33" s="139" t="e">
        <f>(#REF!)*D2DK</f>
        <v>#REF!</v>
      </c>
      <c r="F33" s="135" t="e">
        <f>D2DK*#REF!</f>
        <v>#REF!</v>
      </c>
      <c r="G33" s="135" t="e">
        <f>D2DK*#REF!</f>
        <v>#REF!</v>
      </c>
      <c r="H33" s="130" t="e">
        <f>#REF!</f>
        <v>#REF!</v>
      </c>
      <c r="I33" s="130" t="e">
        <f>#REF!</f>
        <v>#REF!</v>
      </c>
      <c r="J33" s="140" t="s">
        <v>125</v>
      </c>
      <c r="O33" s="110"/>
      <c r="P33" s="110"/>
    </row>
    <row r="34" spans="2:16" ht="15" thickBot="1">
      <c r="B34" s="123" t="s">
        <v>158</v>
      </c>
      <c r="C34" s="106">
        <v>2020</v>
      </c>
      <c r="D34" s="106" t="s">
        <v>151</v>
      </c>
      <c r="E34" s="131" t="e">
        <f>D2DK*#REF!</f>
        <v>#REF!</v>
      </c>
      <c r="F34" s="136" t="e">
        <f>D2DK*#REF!</f>
        <v>#REF!</v>
      </c>
      <c r="G34" s="136" t="e">
        <f>D2DK*#REF!</f>
        <v>#REF!</v>
      </c>
      <c r="H34" s="130" t="e">
        <f>#REF!</f>
        <v>#REF!</v>
      </c>
      <c r="I34" s="130" t="e">
        <f>#REF!</f>
        <v>#REF!</v>
      </c>
      <c r="J34" s="140" t="s">
        <v>125</v>
      </c>
      <c r="O34" s="110"/>
      <c r="P34" s="110"/>
    </row>
    <row r="35" spans="2:16" ht="15" thickBot="1">
      <c r="B35" s="123" t="s">
        <v>159</v>
      </c>
      <c r="C35" s="106">
        <v>2020</v>
      </c>
      <c r="D35" s="106" t="s">
        <v>151</v>
      </c>
      <c r="E35" s="131" t="e">
        <f>D2DK*#REF!</f>
        <v>#REF!</v>
      </c>
      <c r="F35" s="136" t="e">
        <f>D2DK*#REF!</f>
        <v>#REF!</v>
      </c>
      <c r="G35" s="136" t="e">
        <f>D2DK*#REF!</f>
        <v>#REF!</v>
      </c>
      <c r="H35" s="130" t="e">
        <f>#REF!</f>
        <v>#REF!</v>
      </c>
      <c r="I35" s="130" t="e">
        <f>#REF!</f>
        <v>#REF!</v>
      </c>
      <c r="J35" s="140" t="s">
        <v>125</v>
      </c>
      <c r="O35" s="110"/>
      <c r="P35" s="110"/>
    </row>
    <row r="36" spans="2:16" ht="15" thickBot="1">
      <c r="B36" s="147" t="s">
        <v>165</v>
      </c>
      <c r="C36" s="111">
        <v>2030</v>
      </c>
      <c r="D36" s="111" t="s">
        <v>140</v>
      </c>
      <c r="E36" s="142" t="e">
        <f>D2DK*#REF!</f>
        <v>#REF!</v>
      </c>
      <c r="F36" s="132" t="str">
        <f t="shared" ref="F36:I40" si="0">F15</f>
        <v>s. Anmerk.</v>
      </c>
      <c r="G36" s="132" t="str">
        <f t="shared" si="0"/>
        <v>s. Anmerk.</v>
      </c>
      <c r="H36" s="130" t="e">
        <f t="shared" si="0"/>
        <v>#REF!</v>
      </c>
      <c r="I36" s="130" t="e">
        <f t="shared" si="0"/>
        <v>#REF!</v>
      </c>
      <c r="J36" s="140" t="s">
        <v>125</v>
      </c>
    </row>
    <row r="37" spans="2:16" ht="15" thickBot="1">
      <c r="B37" s="147" t="s">
        <v>141</v>
      </c>
      <c r="C37" s="111">
        <v>2030</v>
      </c>
      <c r="D37" s="111" t="s">
        <v>139</v>
      </c>
      <c r="E37" s="142" t="e">
        <f>D2DK*#REF!</f>
        <v>#REF!</v>
      </c>
      <c r="F37" s="132" t="str">
        <f t="shared" si="0"/>
        <v>s. Anmerk.</v>
      </c>
      <c r="G37" s="132" t="str">
        <f t="shared" si="0"/>
        <v>s. Anmerk.</v>
      </c>
      <c r="H37" s="130" t="e">
        <f t="shared" si="0"/>
        <v>#REF!</v>
      </c>
      <c r="I37" s="130" t="e">
        <f t="shared" si="0"/>
        <v>#REF!</v>
      </c>
      <c r="J37" s="140" t="s">
        <v>125</v>
      </c>
    </row>
    <row r="38" spans="2:16" ht="15" thickBot="1">
      <c r="B38" s="147" t="s">
        <v>142</v>
      </c>
      <c r="C38" s="111">
        <v>2030</v>
      </c>
      <c r="D38" s="111" t="s">
        <v>139</v>
      </c>
      <c r="E38" s="142" t="e">
        <f>D2DK*#REF!</f>
        <v>#REF!</v>
      </c>
      <c r="F38" s="132" t="str">
        <f t="shared" si="0"/>
        <v>s. Anmerk.</v>
      </c>
      <c r="G38" s="132" t="str">
        <f t="shared" si="0"/>
        <v>s. Anmerk.</v>
      </c>
      <c r="H38" s="130" t="e">
        <f t="shared" si="0"/>
        <v>#REF!</v>
      </c>
      <c r="I38" s="130" t="e">
        <f t="shared" si="0"/>
        <v>#REF!</v>
      </c>
      <c r="J38" s="140" t="s">
        <v>125</v>
      </c>
    </row>
    <row r="39" spans="2:16" ht="15" thickBot="1">
      <c r="B39" s="147" t="s">
        <v>143</v>
      </c>
      <c r="C39" s="111">
        <v>2030</v>
      </c>
      <c r="D39" s="112" t="s">
        <v>139</v>
      </c>
      <c r="E39" s="142" t="e">
        <f>D2DK*#REF!</f>
        <v>#REF!</v>
      </c>
      <c r="F39" s="132" t="str">
        <f t="shared" si="0"/>
        <v>s. Anmerk.</v>
      </c>
      <c r="G39" s="132" t="str">
        <f t="shared" si="0"/>
        <v>s. Anmerk.</v>
      </c>
      <c r="H39" s="130" t="e">
        <f t="shared" si="0"/>
        <v>#REF!</v>
      </c>
      <c r="I39" s="130" t="e">
        <f t="shared" si="0"/>
        <v>#REF!</v>
      </c>
      <c r="J39" s="140" t="s">
        <v>125</v>
      </c>
    </row>
    <row r="40" spans="2:16" ht="15" thickBot="1">
      <c r="B40" s="147" t="s">
        <v>144</v>
      </c>
      <c r="C40" s="111">
        <v>2030</v>
      </c>
      <c r="D40" s="111" t="s">
        <v>139</v>
      </c>
      <c r="E40" s="142" t="e">
        <f>#REF!</f>
        <v>#REF!</v>
      </c>
      <c r="F40" s="132" t="e">
        <f t="shared" si="0"/>
        <v>#REF!</v>
      </c>
      <c r="G40" s="132" t="e">
        <f t="shared" si="0"/>
        <v>#REF!</v>
      </c>
      <c r="H40" s="130" t="e">
        <f t="shared" si="0"/>
        <v>#REF!</v>
      </c>
      <c r="I40" s="130" t="e">
        <f t="shared" si="0"/>
        <v>#REF!</v>
      </c>
      <c r="J40" s="107"/>
    </row>
    <row r="41" spans="2:16" ht="15" thickBot="1">
      <c r="B41" s="147" t="s">
        <v>145</v>
      </c>
      <c r="C41" s="111">
        <v>2030</v>
      </c>
      <c r="D41" s="111" t="s">
        <v>138</v>
      </c>
      <c r="E41" s="143" t="e">
        <f t="shared" ref="E41:H46" si="1">E20</f>
        <v>#REF!</v>
      </c>
      <c r="F41" s="132" t="str">
        <f t="shared" si="1"/>
        <v>s. Anmerk.</v>
      </c>
      <c r="G41" s="132" t="str">
        <f t="shared" si="1"/>
        <v>s. Anmerk.</v>
      </c>
      <c r="H41" s="141" t="e">
        <f t="shared" si="1"/>
        <v>#REF!</v>
      </c>
      <c r="I41" s="154" t="s">
        <v>162</v>
      </c>
      <c r="J41" s="107" t="s">
        <v>125</v>
      </c>
    </row>
    <row r="42" spans="2:16" ht="15" thickBot="1">
      <c r="B42" s="147" t="s">
        <v>172</v>
      </c>
      <c r="C42" s="111">
        <v>2030</v>
      </c>
      <c r="D42" s="111" t="s">
        <v>138</v>
      </c>
      <c r="E42" s="143" t="e">
        <f t="shared" si="1"/>
        <v>#REF!</v>
      </c>
      <c r="F42" s="132" t="str">
        <f t="shared" si="1"/>
        <v>s. Anmerk.</v>
      </c>
      <c r="G42" s="132" t="str">
        <f t="shared" si="1"/>
        <v>s. Anmerk.</v>
      </c>
      <c r="H42" s="141" t="e">
        <f t="shared" si="1"/>
        <v>#REF!</v>
      </c>
      <c r="I42" s="154" t="s">
        <v>162</v>
      </c>
      <c r="J42" s="107" t="s">
        <v>125</v>
      </c>
    </row>
    <row r="43" spans="2:16" ht="15" thickBot="1">
      <c r="B43" s="147" t="s">
        <v>146</v>
      </c>
      <c r="C43" s="111">
        <v>2030</v>
      </c>
      <c r="D43" s="111" t="s">
        <v>138</v>
      </c>
      <c r="E43" s="143" t="e">
        <f t="shared" si="1"/>
        <v>#REF!</v>
      </c>
      <c r="F43" s="132" t="str">
        <f t="shared" si="1"/>
        <v>s. Anmerk.</v>
      </c>
      <c r="G43" s="132" t="str">
        <f t="shared" si="1"/>
        <v>s. Anmerk.</v>
      </c>
      <c r="H43" s="141" t="e">
        <f t="shared" si="1"/>
        <v>#REF!</v>
      </c>
      <c r="I43" s="154" t="s">
        <v>162</v>
      </c>
      <c r="J43" s="107" t="s">
        <v>125</v>
      </c>
    </row>
    <row r="44" spans="2:16" ht="15" thickBot="1">
      <c r="B44" s="147" t="s">
        <v>147</v>
      </c>
      <c r="C44" s="111">
        <v>2030</v>
      </c>
      <c r="D44" s="111" t="s">
        <v>138</v>
      </c>
      <c r="E44" s="143" t="e">
        <f t="shared" si="1"/>
        <v>#REF!</v>
      </c>
      <c r="F44" s="132" t="str">
        <f t="shared" si="1"/>
        <v>s. Anmerk.</v>
      </c>
      <c r="G44" s="132" t="str">
        <f t="shared" si="1"/>
        <v>s. Anmerk.</v>
      </c>
      <c r="H44" s="141" t="e">
        <f t="shared" si="1"/>
        <v>#REF!</v>
      </c>
      <c r="I44" s="154" t="s">
        <v>162</v>
      </c>
      <c r="J44" s="107" t="s">
        <v>125</v>
      </c>
    </row>
    <row r="45" spans="2:16" ht="15" thickBot="1">
      <c r="B45" s="147" t="s">
        <v>149</v>
      </c>
      <c r="C45" s="111">
        <v>2030</v>
      </c>
      <c r="D45" s="111" t="s">
        <v>138</v>
      </c>
      <c r="E45" s="143" t="e">
        <f t="shared" si="1"/>
        <v>#REF!</v>
      </c>
      <c r="F45" s="132" t="str">
        <f t="shared" si="1"/>
        <v>s. Anmerk.</v>
      </c>
      <c r="G45" s="132" t="str">
        <f t="shared" si="1"/>
        <v>s. Anmerk.</v>
      </c>
      <c r="H45" s="141" t="e">
        <f t="shared" si="1"/>
        <v>#REF!</v>
      </c>
      <c r="I45" s="154" t="s">
        <v>162</v>
      </c>
      <c r="J45" s="107" t="s">
        <v>125</v>
      </c>
    </row>
    <row r="46" spans="2:16" ht="15" thickBot="1">
      <c r="B46" s="147" t="s">
        <v>148</v>
      </c>
      <c r="C46" s="111">
        <v>2030</v>
      </c>
      <c r="D46" s="111" t="s">
        <v>138</v>
      </c>
      <c r="E46" s="143" t="e">
        <f t="shared" si="1"/>
        <v>#REF!</v>
      </c>
      <c r="F46" s="132" t="str">
        <f t="shared" si="1"/>
        <v>s. Anmerk.</v>
      </c>
      <c r="G46" s="132" t="str">
        <f t="shared" si="1"/>
        <v>s. Anmerk.</v>
      </c>
      <c r="H46" s="141" t="e">
        <f t="shared" si="1"/>
        <v>#REF!</v>
      </c>
      <c r="I46" s="154" t="s">
        <v>162</v>
      </c>
      <c r="J46" s="107" t="s">
        <v>125</v>
      </c>
    </row>
    <row r="47" spans="2:16" ht="15" thickBot="1">
      <c r="B47" s="147" t="s">
        <v>150</v>
      </c>
      <c r="C47" s="111">
        <v>2030</v>
      </c>
      <c r="D47" s="111" t="s">
        <v>138</v>
      </c>
      <c r="E47" s="142" t="e">
        <f>#REF!</f>
        <v>#REF!</v>
      </c>
      <c r="F47" s="132" t="e">
        <f t="shared" ref="F47:I54" si="2">F26</f>
        <v>#REF!</v>
      </c>
      <c r="G47" s="132" t="e">
        <f t="shared" si="2"/>
        <v>#REF!</v>
      </c>
      <c r="H47" s="130" t="e">
        <f t="shared" si="2"/>
        <v>#REF!</v>
      </c>
      <c r="I47" s="130" t="e">
        <f t="shared" si="2"/>
        <v>#REF!</v>
      </c>
      <c r="J47" s="107"/>
    </row>
    <row r="48" spans="2:16" ht="15" thickBot="1">
      <c r="B48" s="147" t="s">
        <v>152</v>
      </c>
      <c r="C48" s="111">
        <v>2030</v>
      </c>
      <c r="D48" s="111" t="s">
        <v>151</v>
      </c>
      <c r="E48" s="142" t="e">
        <f>#REF!</f>
        <v>#REF!</v>
      </c>
      <c r="F48" s="132" t="e">
        <f t="shared" si="2"/>
        <v>#REF!</v>
      </c>
      <c r="G48" s="132" t="e">
        <f t="shared" si="2"/>
        <v>#REF!</v>
      </c>
      <c r="H48" s="130" t="e">
        <f t="shared" si="2"/>
        <v>#REF!</v>
      </c>
      <c r="I48" s="130" t="e">
        <f t="shared" si="2"/>
        <v>#REF!</v>
      </c>
      <c r="J48" s="107"/>
    </row>
    <row r="49" spans="2:10" ht="15" thickBot="1">
      <c r="B49" s="147" t="s">
        <v>153</v>
      </c>
      <c r="C49" s="111">
        <v>2030</v>
      </c>
      <c r="D49" s="111" t="s">
        <v>151</v>
      </c>
      <c r="E49" s="142" t="e">
        <f>D2DK*#REF!</f>
        <v>#REF!</v>
      </c>
      <c r="F49" s="136" t="e">
        <f t="shared" si="2"/>
        <v>#REF!</v>
      </c>
      <c r="G49" s="136" t="e">
        <f t="shared" si="2"/>
        <v>#REF!</v>
      </c>
      <c r="H49" s="130" t="e">
        <f t="shared" si="2"/>
        <v>#REF!</v>
      </c>
      <c r="I49" s="130" t="e">
        <f t="shared" si="2"/>
        <v>#REF!</v>
      </c>
      <c r="J49" s="140" t="s">
        <v>125</v>
      </c>
    </row>
    <row r="50" spans="2:10" ht="15" thickBot="1">
      <c r="B50" s="147" t="s">
        <v>154</v>
      </c>
      <c r="C50" s="111">
        <v>2030</v>
      </c>
      <c r="D50" s="111" t="s">
        <v>151</v>
      </c>
      <c r="E50" s="142" t="e">
        <f>D2DK*#REF!</f>
        <v>#REF!</v>
      </c>
      <c r="F50" s="136" t="e">
        <f t="shared" si="2"/>
        <v>#REF!</v>
      </c>
      <c r="G50" s="136" t="e">
        <f t="shared" si="2"/>
        <v>#REF!</v>
      </c>
      <c r="H50" s="130" t="e">
        <f t="shared" si="2"/>
        <v>#REF!</v>
      </c>
      <c r="I50" s="130" t="e">
        <f t="shared" si="2"/>
        <v>#REF!</v>
      </c>
      <c r="J50" s="140" t="s">
        <v>125</v>
      </c>
    </row>
    <row r="51" spans="2:10" ht="15" thickBot="1">
      <c r="B51" s="147" t="s">
        <v>29</v>
      </c>
      <c r="C51" s="111">
        <v>2030</v>
      </c>
      <c r="D51" s="111" t="s">
        <v>61</v>
      </c>
      <c r="E51" s="144" t="e">
        <f>#REF!</f>
        <v>#REF!</v>
      </c>
      <c r="F51" s="137" t="e">
        <f t="shared" si="2"/>
        <v>#REF!</v>
      </c>
      <c r="G51" s="137" t="e">
        <f t="shared" si="2"/>
        <v>#REF!</v>
      </c>
      <c r="H51" s="130" t="e">
        <f t="shared" si="2"/>
        <v>#REF!</v>
      </c>
      <c r="I51" s="130" t="e">
        <f t="shared" si="2"/>
        <v>#REF!</v>
      </c>
      <c r="J51" s="107"/>
    </row>
    <row r="52" spans="2:10" ht="15" thickBot="1">
      <c r="B52" s="147" t="s">
        <v>30</v>
      </c>
      <c r="C52" s="111">
        <v>2030</v>
      </c>
      <c r="D52" s="111" t="s">
        <v>61</v>
      </c>
      <c r="E52" s="144" t="e">
        <f>#REF!</f>
        <v>#REF!</v>
      </c>
      <c r="F52" s="137" t="e">
        <f t="shared" si="2"/>
        <v>#REF!</v>
      </c>
      <c r="G52" s="137" t="e">
        <f t="shared" si="2"/>
        <v>#REF!</v>
      </c>
      <c r="H52" s="130" t="e">
        <f t="shared" si="2"/>
        <v>#REF!</v>
      </c>
      <c r="I52" s="130" t="e">
        <f t="shared" si="2"/>
        <v>#REF!</v>
      </c>
      <c r="J52" s="107"/>
    </row>
    <row r="53" spans="2:10" ht="15" thickBot="1">
      <c r="B53" s="147" t="s">
        <v>156</v>
      </c>
      <c r="C53" s="111">
        <v>2030</v>
      </c>
      <c r="D53" s="111" t="s">
        <v>155</v>
      </c>
      <c r="E53" s="145" t="e">
        <f>#REF!</f>
        <v>#REF!</v>
      </c>
      <c r="F53" s="132" t="e">
        <f t="shared" si="2"/>
        <v>#REF!</v>
      </c>
      <c r="G53" s="132" t="e">
        <f t="shared" si="2"/>
        <v>#REF!</v>
      </c>
      <c r="H53" s="130" t="e">
        <f t="shared" si="2"/>
        <v>#REF!</v>
      </c>
      <c r="I53" s="130" t="e">
        <f t="shared" si="2"/>
        <v>#REF!</v>
      </c>
      <c r="J53" s="107"/>
    </row>
    <row r="54" spans="2:10" ht="15" thickBot="1">
      <c r="B54" s="147" t="s">
        <v>157</v>
      </c>
      <c r="C54" s="111">
        <v>2030</v>
      </c>
      <c r="D54" s="111" t="s">
        <v>140</v>
      </c>
      <c r="E54" s="146" t="e">
        <f>D2DK*#REF!</f>
        <v>#REF!</v>
      </c>
      <c r="F54" s="135" t="e">
        <f t="shared" si="2"/>
        <v>#REF!</v>
      </c>
      <c r="G54" s="135" t="e">
        <f t="shared" si="2"/>
        <v>#REF!</v>
      </c>
      <c r="H54" s="130" t="e">
        <f t="shared" si="2"/>
        <v>#REF!</v>
      </c>
      <c r="I54" s="130" t="e">
        <f t="shared" si="2"/>
        <v>#REF!</v>
      </c>
      <c r="J54" s="140" t="s">
        <v>125</v>
      </c>
    </row>
    <row r="55" spans="2:10" ht="15" thickBot="1">
      <c r="B55" s="147" t="s">
        <v>158</v>
      </c>
      <c r="C55" s="111">
        <v>2030</v>
      </c>
      <c r="D55" s="111" t="s">
        <v>151</v>
      </c>
      <c r="E55" s="142" t="e">
        <f>D2DK*#REF!</f>
        <v>#REF!</v>
      </c>
      <c r="F55" s="136" t="e">
        <f t="shared" ref="F55:F56" si="3">F34</f>
        <v>#REF!</v>
      </c>
      <c r="G55" s="136" t="e">
        <f t="shared" ref="G55:I56" si="4">G34</f>
        <v>#REF!</v>
      </c>
      <c r="H55" s="130" t="e">
        <f t="shared" si="4"/>
        <v>#REF!</v>
      </c>
      <c r="I55" s="130" t="e">
        <f t="shared" si="4"/>
        <v>#REF!</v>
      </c>
      <c r="J55" s="140" t="s">
        <v>125</v>
      </c>
    </row>
    <row r="56" spans="2:10" ht="15" thickBot="1">
      <c r="B56" s="147" t="s">
        <v>159</v>
      </c>
      <c r="C56" s="111">
        <v>2030</v>
      </c>
      <c r="D56" s="111" t="s">
        <v>151</v>
      </c>
      <c r="E56" s="142" t="e">
        <f>D2DK*#REF!</f>
        <v>#REF!</v>
      </c>
      <c r="F56" s="136" t="e">
        <f t="shared" si="3"/>
        <v>#REF!</v>
      </c>
      <c r="G56" s="136" t="e">
        <f t="shared" si="4"/>
        <v>#REF!</v>
      </c>
      <c r="H56" s="130" t="e">
        <f t="shared" si="4"/>
        <v>#REF!</v>
      </c>
      <c r="I56" s="130" t="e">
        <f t="shared" si="4"/>
        <v>#REF!</v>
      </c>
      <c r="J56" s="140" t="s">
        <v>125</v>
      </c>
    </row>
    <row r="57" spans="2:10" ht="15" thickBot="1">
      <c r="B57" s="148" t="s">
        <v>165</v>
      </c>
      <c r="C57" s="113">
        <v>2050</v>
      </c>
      <c r="D57" s="113" t="s">
        <v>140</v>
      </c>
      <c r="E57" s="149" t="e">
        <f>D2DK*#REF!</f>
        <v>#REF!</v>
      </c>
      <c r="F57" s="136" t="str">
        <f t="shared" ref="F57:I61" si="5">F15</f>
        <v>s. Anmerk.</v>
      </c>
      <c r="G57" s="136" t="str">
        <f t="shared" si="5"/>
        <v>s. Anmerk.</v>
      </c>
      <c r="H57" s="130" t="e">
        <f t="shared" si="5"/>
        <v>#REF!</v>
      </c>
      <c r="I57" s="130" t="e">
        <f t="shared" si="5"/>
        <v>#REF!</v>
      </c>
      <c r="J57" s="140" t="s">
        <v>125</v>
      </c>
    </row>
    <row r="58" spans="2:10" ht="15" thickBot="1">
      <c r="B58" s="148" t="s">
        <v>141</v>
      </c>
      <c r="C58" s="113">
        <v>2050</v>
      </c>
      <c r="D58" s="113" t="s">
        <v>139</v>
      </c>
      <c r="E58" s="149" t="e">
        <f>D2DK*#REF!</f>
        <v>#REF!</v>
      </c>
      <c r="F58" s="136" t="str">
        <f t="shared" si="5"/>
        <v>s. Anmerk.</v>
      </c>
      <c r="G58" s="136" t="str">
        <f t="shared" si="5"/>
        <v>s. Anmerk.</v>
      </c>
      <c r="H58" s="130" t="e">
        <f t="shared" si="5"/>
        <v>#REF!</v>
      </c>
      <c r="I58" s="130" t="e">
        <f t="shared" si="5"/>
        <v>#REF!</v>
      </c>
      <c r="J58" s="140" t="s">
        <v>125</v>
      </c>
    </row>
    <row r="59" spans="2:10" ht="15" thickBot="1">
      <c r="B59" s="148" t="s">
        <v>142</v>
      </c>
      <c r="C59" s="113">
        <v>2050</v>
      </c>
      <c r="D59" s="113" t="s">
        <v>139</v>
      </c>
      <c r="E59" s="149" t="e">
        <f>D2DK*#REF!</f>
        <v>#REF!</v>
      </c>
      <c r="F59" s="136" t="str">
        <f t="shared" si="5"/>
        <v>s. Anmerk.</v>
      </c>
      <c r="G59" s="136" t="str">
        <f t="shared" si="5"/>
        <v>s. Anmerk.</v>
      </c>
      <c r="H59" s="130" t="e">
        <f t="shared" si="5"/>
        <v>#REF!</v>
      </c>
      <c r="I59" s="130" t="e">
        <f t="shared" si="5"/>
        <v>#REF!</v>
      </c>
      <c r="J59" s="140" t="s">
        <v>125</v>
      </c>
    </row>
    <row r="60" spans="2:10" ht="15" thickBot="1">
      <c r="B60" s="148" t="s">
        <v>143</v>
      </c>
      <c r="C60" s="113">
        <v>2050</v>
      </c>
      <c r="D60" s="128" t="s">
        <v>139</v>
      </c>
      <c r="E60" s="149" t="e">
        <f>D2DK*#REF!</f>
        <v>#REF!</v>
      </c>
      <c r="F60" s="136" t="str">
        <f t="shared" si="5"/>
        <v>s. Anmerk.</v>
      </c>
      <c r="G60" s="136" t="str">
        <f t="shared" si="5"/>
        <v>s. Anmerk.</v>
      </c>
      <c r="H60" s="130" t="e">
        <f t="shared" si="5"/>
        <v>#REF!</v>
      </c>
      <c r="I60" s="130" t="e">
        <f t="shared" si="5"/>
        <v>#REF!</v>
      </c>
      <c r="J60" s="140" t="s">
        <v>125</v>
      </c>
    </row>
    <row r="61" spans="2:10" ht="15" thickBot="1">
      <c r="B61" s="148" t="s">
        <v>144</v>
      </c>
      <c r="C61" s="113">
        <v>2050</v>
      </c>
      <c r="D61" s="113" t="s">
        <v>139</v>
      </c>
      <c r="E61" s="149" t="e">
        <f>#REF!</f>
        <v>#REF!</v>
      </c>
      <c r="F61" s="136" t="e">
        <f t="shared" si="5"/>
        <v>#REF!</v>
      </c>
      <c r="G61" s="136" t="e">
        <f t="shared" si="5"/>
        <v>#REF!</v>
      </c>
      <c r="H61" s="130" t="e">
        <f t="shared" si="5"/>
        <v>#REF!</v>
      </c>
      <c r="I61" s="130" t="e">
        <f t="shared" si="5"/>
        <v>#REF!</v>
      </c>
      <c r="J61" s="107"/>
    </row>
    <row r="62" spans="2:10" ht="15" thickBot="1">
      <c r="B62" s="148" t="s">
        <v>145</v>
      </c>
      <c r="C62" s="113">
        <v>2050</v>
      </c>
      <c r="D62" s="113" t="s">
        <v>138</v>
      </c>
      <c r="E62" s="150" t="e">
        <f>E20</f>
        <v>#REF!</v>
      </c>
      <c r="F62" s="136" t="str">
        <f>F20</f>
        <v>s. Anmerk.</v>
      </c>
      <c r="G62" s="136" t="str">
        <f>G20</f>
        <v>s. Anmerk.</v>
      </c>
      <c r="H62" s="141" t="e">
        <f>H20</f>
        <v>#REF!</v>
      </c>
      <c r="I62" s="154" t="s">
        <v>162</v>
      </c>
      <c r="J62" s="107" t="s">
        <v>125</v>
      </c>
    </row>
    <row r="63" spans="2:10" ht="15" thickBot="1">
      <c r="B63" s="148" t="s">
        <v>172</v>
      </c>
      <c r="C63" s="113">
        <v>2050</v>
      </c>
      <c r="D63" s="113" t="s">
        <v>138</v>
      </c>
      <c r="E63" s="150" t="e">
        <f t="shared" ref="E63:E67" si="6">E21</f>
        <v>#REF!</v>
      </c>
      <c r="F63" s="136" t="str">
        <f t="shared" ref="F63:H75" si="7">F21</f>
        <v>s. Anmerk.</v>
      </c>
      <c r="G63" s="136" t="str">
        <f t="shared" si="7"/>
        <v>s. Anmerk.</v>
      </c>
      <c r="H63" s="141" t="e">
        <f t="shared" si="7"/>
        <v>#REF!</v>
      </c>
      <c r="I63" s="154" t="s">
        <v>162</v>
      </c>
      <c r="J63" s="107" t="s">
        <v>125</v>
      </c>
    </row>
    <row r="64" spans="2:10" ht="15" thickBot="1">
      <c r="B64" s="148" t="s">
        <v>146</v>
      </c>
      <c r="C64" s="113">
        <v>2050</v>
      </c>
      <c r="D64" s="113" t="s">
        <v>138</v>
      </c>
      <c r="E64" s="150" t="e">
        <f t="shared" si="6"/>
        <v>#REF!</v>
      </c>
      <c r="F64" s="136" t="str">
        <f t="shared" si="7"/>
        <v>s. Anmerk.</v>
      </c>
      <c r="G64" s="136" t="str">
        <f t="shared" si="7"/>
        <v>s. Anmerk.</v>
      </c>
      <c r="H64" s="141" t="e">
        <f t="shared" si="7"/>
        <v>#REF!</v>
      </c>
      <c r="I64" s="154" t="s">
        <v>162</v>
      </c>
      <c r="J64" s="107" t="s">
        <v>125</v>
      </c>
    </row>
    <row r="65" spans="2:10" ht="15" thickBot="1">
      <c r="B65" s="148" t="s">
        <v>147</v>
      </c>
      <c r="C65" s="113">
        <v>2050</v>
      </c>
      <c r="D65" s="113" t="s">
        <v>138</v>
      </c>
      <c r="E65" s="150" t="e">
        <f t="shared" si="6"/>
        <v>#REF!</v>
      </c>
      <c r="F65" s="136" t="str">
        <f t="shared" si="7"/>
        <v>s. Anmerk.</v>
      </c>
      <c r="G65" s="136" t="str">
        <f t="shared" si="7"/>
        <v>s. Anmerk.</v>
      </c>
      <c r="H65" s="141" t="e">
        <f t="shared" si="7"/>
        <v>#REF!</v>
      </c>
      <c r="I65" s="154" t="s">
        <v>162</v>
      </c>
      <c r="J65" s="107" t="s">
        <v>125</v>
      </c>
    </row>
    <row r="66" spans="2:10" ht="15" thickBot="1">
      <c r="B66" s="148" t="s">
        <v>149</v>
      </c>
      <c r="C66" s="113">
        <v>2050</v>
      </c>
      <c r="D66" s="113" t="s">
        <v>138</v>
      </c>
      <c r="E66" s="150" t="e">
        <f t="shared" si="6"/>
        <v>#REF!</v>
      </c>
      <c r="F66" s="136" t="str">
        <f t="shared" si="7"/>
        <v>s. Anmerk.</v>
      </c>
      <c r="G66" s="136" t="str">
        <f t="shared" si="7"/>
        <v>s. Anmerk.</v>
      </c>
      <c r="H66" s="141" t="e">
        <f t="shared" si="7"/>
        <v>#REF!</v>
      </c>
      <c r="I66" s="154" t="s">
        <v>162</v>
      </c>
      <c r="J66" s="107" t="s">
        <v>125</v>
      </c>
    </row>
    <row r="67" spans="2:10" ht="15" thickBot="1">
      <c r="B67" s="148" t="s">
        <v>148</v>
      </c>
      <c r="C67" s="113">
        <v>2050</v>
      </c>
      <c r="D67" s="113" t="s">
        <v>138</v>
      </c>
      <c r="E67" s="150" t="e">
        <f t="shared" si="6"/>
        <v>#REF!</v>
      </c>
      <c r="F67" s="136" t="str">
        <f t="shared" si="7"/>
        <v>s. Anmerk.</v>
      </c>
      <c r="G67" s="136" t="str">
        <f t="shared" si="7"/>
        <v>s. Anmerk.</v>
      </c>
      <c r="H67" s="141" t="e">
        <f t="shared" si="7"/>
        <v>#REF!</v>
      </c>
      <c r="I67" s="154" t="s">
        <v>162</v>
      </c>
      <c r="J67" s="107" t="s">
        <v>125</v>
      </c>
    </row>
    <row r="68" spans="2:10" ht="15" thickBot="1">
      <c r="B68" s="148" t="s">
        <v>150</v>
      </c>
      <c r="C68" s="113">
        <v>2050</v>
      </c>
      <c r="D68" s="113" t="s">
        <v>138</v>
      </c>
      <c r="E68" s="149" t="e">
        <f>#REF!</f>
        <v>#REF!</v>
      </c>
      <c r="F68" s="136" t="e">
        <f t="shared" si="7"/>
        <v>#REF!</v>
      </c>
      <c r="G68" s="136" t="e">
        <f t="shared" si="7"/>
        <v>#REF!</v>
      </c>
      <c r="H68" s="130" t="e">
        <f t="shared" si="7"/>
        <v>#REF!</v>
      </c>
      <c r="I68" s="130" t="e">
        <f t="shared" ref="I68:I77" si="8">I26</f>
        <v>#REF!</v>
      </c>
      <c r="J68" s="107"/>
    </row>
    <row r="69" spans="2:10" ht="15" thickBot="1">
      <c r="B69" s="148" t="s">
        <v>152</v>
      </c>
      <c r="C69" s="113">
        <v>2050</v>
      </c>
      <c r="D69" s="113" t="s">
        <v>151</v>
      </c>
      <c r="E69" s="149" t="e">
        <f>#REF!</f>
        <v>#REF!</v>
      </c>
      <c r="F69" s="136" t="e">
        <f t="shared" si="7"/>
        <v>#REF!</v>
      </c>
      <c r="G69" s="136" t="e">
        <f t="shared" si="7"/>
        <v>#REF!</v>
      </c>
      <c r="H69" s="130" t="e">
        <f t="shared" si="7"/>
        <v>#REF!</v>
      </c>
      <c r="I69" s="130" t="e">
        <f t="shared" si="8"/>
        <v>#REF!</v>
      </c>
      <c r="J69" s="107"/>
    </row>
    <row r="70" spans="2:10" ht="15" thickBot="1">
      <c r="B70" s="148" t="s">
        <v>153</v>
      </c>
      <c r="C70" s="113">
        <v>2050</v>
      </c>
      <c r="D70" s="113" t="s">
        <v>151</v>
      </c>
      <c r="E70" s="149" t="e">
        <f>D2DK*#REF!</f>
        <v>#REF!</v>
      </c>
      <c r="F70" s="136" t="e">
        <f t="shared" si="7"/>
        <v>#REF!</v>
      </c>
      <c r="G70" s="136" t="e">
        <f t="shared" si="7"/>
        <v>#REF!</v>
      </c>
      <c r="H70" s="130" t="e">
        <f t="shared" si="7"/>
        <v>#REF!</v>
      </c>
      <c r="I70" s="130" t="e">
        <f t="shared" si="8"/>
        <v>#REF!</v>
      </c>
      <c r="J70" s="140" t="s">
        <v>125</v>
      </c>
    </row>
    <row r="71" spans="2:10" ht="15" thickBot="1">
      <c r="B71" s="148" t="s">
        <v>154</v>
      </c>
      <c r="C71" s="113">
        <v>2050</v>
      </c>
      <c r="D71" s="113" t="s">
        <v>151</v>
      </c>
      <c r="E71" s="149" t="e">
        <f>D2DK*#REF!</f>
        <v>#REF!</v>
      </c>
      <c r="F71" s="136" t="e">
        <f t="shared" si="7"/>
        <v>#REF!</v>
      </c>
      <c r="G71" s="136" t="e">
        <f t="shared" si="7"/>
        <v>#REF!</v>
      </c>
      <c r="H71" s="130" t="e">
        <f t="shared" si="7"/>
        <v>#REF!</v>
      </c>
      <c r="I71" s="130" t="e">
        <f t="shared" si="8"/>
        <v>#REF!</v>
      </c>
      <c r="J71" s="140" t="s">
        <v>125</v>
      </c>
    </row>
    <row r="72" spans="2:10" ht="15" thickBot="1">
      <c r="B72" s="148" t="s">
        <v>29</v>
      </c>
      <c r="C72" s="113">
        <v>2050</v>
      </c>
      <c r="D72" s="113" t="s">
        <v>61</v>
      </c>
      <c r="E72" s="151" t="e">
        <f>#REF!</f>
        <v>#REF!</v>
      </c>
      <c r="F72" s="137" t="e">
        <f t="shared" si="7"/>
        <v>#REF!</v>
      </c>
      <c r="G72" s="137" t="e">
        <f t="shared" si="7"/>
        <v>#REF!</v>
      </c>
      <c r="H72" s="130" t="e">
        <f t="shared" si="7"/>
        <v>#REF!</v>
      </c>
      <c r="I72" s="130" t="e">
        <f t="shared" si="8"/>
        <v>#REF!</v>
      </c>
      <c r="J72" s="107"/>
    </row>
    <row r="73" spans="2:10" ht="15" thickBot="1">
      <c r="B73" s="148" t="s">
        <v>30</v>
      </c>
      <c r="C73" s="113">
        <v>2050</v>
      </c>
      <c r="D73" s="113" t="s">
        <v>61</v>
      </c>
      <c r="E73" s="151" t="e">
        <f>#REF!</f>
        <v>#REF!</v>
      </c>
      <c r="F73" s="137" t="e">
        <f t="shared" si="7"/>
        <v>#REF!</v>
      </c>
      <c r="G73" s="137" t="e">
        <f t="shared" si="7"/>
        <v>#REF!</v>
      </c>
      <c r="H73" s="130" t="e">
        <f t="shared" si="7"/>
        <v>#REF!</v>
      </c>
      <c r="I73" s="130" t="e">
        <f t="shared" si="8"/>
        <v>#REF!</v>
      </c>
      <c r="J73" s="107"/>
    </row>
    <row r="74" spans="2:10" ht="15" thickBot="1">
      <c r="B74" s="148" t="s">
        <v>156</v>
      </c>
      <c r="C74" s="113">
        <v>2050</v>
      </c>
      <c r="D74" s="113" t="s">
        <v>155</v>
      </c>
      <c r="E74" s="149" t="e">
        <f>#REF!</f>
        <v>#REF!</v>
      </c>
      <c r="F74" s="136" t="e">
        <f t="shared" si="7"/>
        <v>#REF!</v>
      </c>
      <c r="G74" s="136" t="e">
        <f t="shared" si="7"/>
        <v>#REF!</v>
      </c>
      <c r="H74" s="130" t="e">
        <f t="shared" si="7"/>
        <v>#REF!</v>
      </c>
      <c r="I74" s="130" t="e">
        <f t="shared" si="8"/>
        <v>#REF!</v>
      </c>
      <c r="J74" s="107"/>
    </row>
    <row r="75" spans="2:10" ht="15" thickBot="1">
      <c r="B75" s="148" t="s">
        <v>157</v>
      </c>
      <c r="C75" s="113">
        <v>2050</v>
      </c>
      <c r="D75" s="113" t="s">
        <v>140</v>
      </c>
      <c r="E75" s="152" t="e">
        <f>D2DK*#REF!</f>
        <v>#REF!</v>
      </c>
      <c r="F75" s="136" t="e">
        <f t="shared" si="7"/>
        <v>#REF!</v>
      </c>
      <c r="G75" s="136" t="e">
        <f t="shared" si="7"/>
        <v>#REF!</v>
      </c>
      <c r="H75" s="130" t="e">
        <f t="shared" si="7"/>
        <v>#REF!</v>
      </c>
      <c r="I75" s="130" t="e">
        <f t="shared" si="8"/>
        <v>#REF!</v>
      </c>
      <c r="J75" s="140" t="s">
        <v>125</v>
      </c>
    </row>
    <row r="76" spans="2:10" ht="15" thickBot="1">
      <c r="B76" s="148" t="s">
        <v>158</v>
      </c>
      <c r="C76" s="113">
        <v>2050</v>
      </c>
      <c r="D76" s="113" t="s">
        <v>151</v>
      </c>
      <c r="E76" s="149" t="e">
        <f>D2DK*#REF!</f>
        <v>#REF!</v>
      </c>
      <c r="F76" s="136" t="e">
        <f t="shared" ref="F76:F77" si="9">F34</f>
        <v>#REF!</v>
      </c>
      <c r="G76" s="136" t="e">
        <f>G34</f>
        <v>#REF!</v>
      </c>
      <c r="H76" s="130" t="e">
        <f t="shared" ref="H76:H77" si="10">H34</f>
        <v>#REF!</v>
      </c>
      <c r="I76" s="130" t="e">
        <f t="shared" si="8"/>
        <v>#REF!</v>
      </c>
      <c r="J76" s="140" t="s">
        <v>125</v>
      </c>
    </row>
    <row r="77" spans="2:10" ht="15" thickBot="1">
      <c r="B77" s="148" t="s">
        <v>159</v>
      </c>
      <c r="C77" s="113">
        <v>2050</v>
      </c>
      <c r="D77" s="113" t="s">
        <v>151</v>
      </c>
      <c r="E77" s="149" t="e">
        <f>D2DK*#REF!</f>
        <v>#REF!</v>
      </c>
      <c r="F77" s="136" t="e">
        <f t="shared" si="9"/>
        <v>#REF!</v>
      </c>
      <c r="G77" s="136" t="e">
        <f>G35</f>
        <v>#REF!</v>
      </c>
      <c r="H77" s="130" t="e">
        <f t="shared" si="10"/>
        <v>#REF!</v>
      </c>
      <c r="I77" s="130" t="e">
        <f t="shared" si="8"/>
        <v>#REF!</v>
      </c>
      <c r="J77" s="140" t="s">
        <v>125</v>
      </c>
    </row>
    <row r="79" spans="2:10">
      <c r="I79" s="114" t="s">
        <v>126</v>
      </c>
      <c r="J79" s="115">
        <v>0.8</v>
      </c>
    </row>
    <row r="80" spans="2:10">
      <c r="B80" s="116" t="s">
        <v>18</v>
      </c>
    </row>
    <row r="81" spans="2:9">
      <c r="B81" s="117" t="e">
        <f>#REF!</f>
        <v>#REF!</v>
      </c>
      <c r="C81" t="e">
        <f>#REF!</f>
        <v>#REF!</v>
      </c>
      <c r="D81" t="e">
        <f>#REF!</f>
        <v>#REF!</v>
      </c>
    </row>
    <row r="82" spans="2:9">
      <c r="B82" s="117" t="e">
        <f>#REF!</f>
        <v>#REF!</v>
      </c>
      <c r="C82" t="e">
        <f>#REF!</f>
        <v>#REF!</v>
      </c>
      <c r="D82" t="e">
        <f>#REF!</f>
        <v>#REF!</v>
      </c>
      <c r="E82" s="115"/>
      <c r="F82" s="115"/>
      <c r="G82" s="115"/>
      <c r="H82" s="115"/>
      <c r="I82" s="115"/>
    </row>
    <row r="83" spans="2:9">
      <c r="B83" s="117" t="e">
        <f>#REF!</f>
        <v>#REF!</v>
      </c>
      <c r="C83" t="e">
        <f>#REF!</f>
        <v>#REF!</v>
      </c>
      <c r="D83" t="e">
        <f>#REF!</f>
        <v>#REF!</v>
      </c>
      <c r="E83" s="118"/>
      <c r="F83" s="118"/>
      <c r="G83" s="118"/>
      <c r="H83" s="118"/>
      <c r="I83" s="118"/>
    </row>
    <row r="84" spans="2:9">
      <c r="B84" s="117" t="e">
        <f>#REF!</f>
        <v>#REF!</v>
      </c>
      <c r="C84" t="e">
        <f>#REF!</f>
        <v>#REF!</v>
      </c>
      <c r="D84" t="e">
        <f>#REF!</f>
        <v>#REF!</v>
      </c>
      <c r="E84" s="119"/>
      <c r="F84" s="119"/>
      <c r="G84" s="119"/>
      <c r="H84" s="119"/>
      <c r="I84" s="119"/>
    </row>
    <row r="85" spans="2:9">
      <c r="B85" s="117" t="e">
        <f>#REF!</f>
        <v>#REF!</v>
      </c>
      <c r="C85" t="e">
        <f>#REF!</f>
        <v>#REF!</v>
      </c>
      <c r="D85" t="e">
        <f>#REF!</f>
        <v>#REF!</v>
      </c>
      <c r="E85" s="118"/>
      <c r="F85" s="118"/>
      <c r="G85" s="118"/>
      <c r="H85" s="118"/>
      <c r="I85" s="118"/>
    </row>
    <row r="86" spans="2:9">
      <c r="B86" s="117" t="e">
        <f>#REF!</f>
        <v>#REF!</v>
      </c>
      <c r="C86" t="e">
        <f>#REF!</f>
        <v>#REF!</v>
      </c>
      <c r="D86" t="e">
        <f>#REF!</f>
        <v>#REF!</v>
      </c>
    </row>
    <row r="87" spans="2:9">
      <c r="B87" s="117" t="e">
        <f>#REF!</f>
        <v>#REF!</v>
      </c>
      <c r="C87" t="e">
        <f>#REF!</f>
        <v>#REF!</v>
      </c>
      <c r="D87" t="e">
        <f>#REF!</f>
        <v>#REF!</v>
      </c>
    </row>
    <row r="88" spans="2:9">
      <c r="B88" s="117" t="e">
        <f>#REF!</f>
        <v>#REF!</v>
      </c>
      <c r="C88" t="e">
        <f>#REF!</f>
        <v>#REF!</v>
      </c>
      <c r="D88" t="e">
        <f>#REF!</f>
        <v>#REF!</v>
      </c>
    </row>
    <row r="89" spans="2:9">
      <c r="B89" s="117" t="e">
        <f>#REF!</f>
        <v>#REF!</v>
      </c>
      <c r="C89" t="e">
        <f>#REF!</f>
        <v>#REF!</v>
      </c>
      <c r="D89" t="e">
        <f>#REF!</f>
        <v>#REF!</v>
      </c>
    </row>
    <row r="90" spans="2:9">
      <c r="B90" s="117"/>
    </row>
    <row r="91" spans="2:9">
      <c r="B91" s="117"/>
    </row>
    <row r="92" spans="2:9">
      <c r="B92" s="117"/>
    </row>
    <row r="93" spans="2:9">
      <c r="B93" s="120"/>
    </row>
    <row r="94" spans="2:9">
      <c r="B94" s="45" t="s">
        <v>19</v>
      </c>
    </row>
    <row r="95" spans="2:9">
      <c r="B95" s="153" t="s">
        <v>161</v>
      </c>
      <c r="C95" s="129" t="e">
        <f>#REF!</f>
        <v>#REF!</v>
      </c>
      <c r="F95" t="s">
        <v>163</v>
      </c>
    </row>
    <row r="96" spans="2:9">
      <c r="B96" s="117" t="e">
        <f>#REF!</f>
        <v>#REF!</v>
      </c>
      <c r="C96" t="s">
        <v>167</v>
      </c>
    </row>
    <row r="97" spans="2:3">
      <c r="B97" s="117" t="e">
        <f>#REF!</f>
        <v>#REF!</v>
      </c>
      <c r="C97" t="s">
        <v>168</v>
      </c>
    </row>
    <row r="98" spans="2:3">
      <c r="B98" s="117" t="e">
        <f>#REF!</f>
        <v>#REF!</v>
      </c>
      <c r="C98" t="s">
        <v>169</v>
      </c>
    </row>
    <row r="99" spans="2:3">
      <c r="B99" s="117" t="e">
        <f>#REF!</f>
        <v>#REF!</v>
      </c>
      <c r="C99" t="s">
        <v>170</v>
      </c>
    </row>
    <row r="100" spans="2:3">
      <c r="B100" s="117">
        <v>5</v>
      </c>
      <c r="C100" s="36" t="s">
        <v>66</v>
      </c>
    </row>
    <row r="101" spans="2:3">
      <c r="B101" s="117">
        <v>6</v>
      </c>
      <c r="C101" s="36" t="s">
        <v>86</v>
      </c>
    </row>
  </sheetData>
  <mergeCells count="5">
    <mergeCell ref="B5:B6"/>
    <mergeCell ref="F5:F6"/>
    <mergeCell ref="G5:G6"/>
    <mergeCell ref="H5:H6"/>
    <mergeCell ref="I5:I6"/>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85A2C-B3E3-4F02-B984-B0196D4A41E3}">
  <sheetPr>
    <tabColor rgb="FF01EFF5"/>
  </sheetPr>
  <dimension ref="A1:N50"/>
  <sheetViews>
    <sheetView workbookViewId="0">
      <selection activeCell="J5" sqref="J5:K13"/>
    </sheetView>
  </sheetViews>
  <sheetFormatPr baseColWidth="10" defaultRowHeight="14.5"/>
  <cols>
    <col min="1" max="1" width="5" style="1" customWidth="1"/>
    <col min="2" max="2" width="49.54296875" style="1" customWidth="1"/>
    <col min="3" max="6" width="11.54296875" style="1"/>
    <col min="7" max="8" width="9" style="1" customWidth="1"/>
    <col min="9" max="9" width="8.1796875" style="1" customWidth="1"/>
    <col min="10" max="10" width="10.1796875" style="1" customWidth="1"/>
    <col min="11" max="11" width="11.54296875" style="1"/>
  </cols>
  <sheetData>
    <row r="1" spans="2:11">
      <c r="B1" s="6" t="s">
        <v>13</v>
      </c>
    </row>
    <row r="2" spans="2:11">
      <c r="B2" s="7" t="s">
        <v>14</v>
      </c>
      <c r="C2" s="8" t="s">
        <v>120</v>
      </c>
      <c r="D2" s="9"/>
      <c r="E2" s="9"/>
      <c r="F2" s="9"/>
      <c r="G2" s="9"/>
      <c r="H2" s="9"/>
      <c r="I2" s="9"/>
      <c r="J2" s="9"/>
      <c r="K2" s="10"/>
    </row>
    <row r="3" spans="2:11">
      <c r="B3" s="283" t="s">
        <v>15</v>
      </c>
      <c r="C3" s="285">
        <v>2020</v>
      </c>
      <c r="D3" s="285">
        <v>2030</v>
      </c>
      <c r="E3" s="287">
        <v>2050</v>
      </c>
      <c r="F3" s="289" t="s">
        <v>16</v>
      </c>
      <c r="G3" s="290"/>
      <c r="H3" s="291" t="s">
        <v>17</v>
      </c>
      <c r="I3" s="292"/>
      <c r="J3" s="281" t="s">
        <v>18</v>
      </c>
      <c r="K3" s="281" t="s">
        <v>19</v>
      </c>
    </row>
    <row r="4" spans="2:11" ht="15" thickBot="1">
      <c r="B4" s="284"/>
      <c r="C4" s="286"/>
      <c r="D4" s="286"/>
      <c r="E4" s="288"/>
      <c r="F4" s="18" t="s">
        <v>20</v>
      </c>
      <c r="G4" s="18" t="s">
        <v>21</v>
      </c>
      <c r="H4" s="19" t="s">
        <v>20</v>
      </c>
      <c r="I4" s="19" t="s">
        <v>21</v>
      </c>
      <c r="J4" s="282"/>
      <c r="K4" s="282"/>
    </row>
    <row r="5" spans="2:11" ht="15" thickBot="1">
      <c r="B5" s="2" t="s">
        <v>34</v>
      </c>
      <c r="C5" s="203" t="e">
        <f>#REF!</f>
        <v>#REF!</v>
      </c>
      <c r="D5" s="203" t="e">
        <f>#REF!</f>
        <v>#REF!</v>
      </c>
      <c r="E5" s="203" t="e">
        <f>#REF!</f>
        <v>#REF!</v>
      </c>
      <c r="F5" s="204" t="e">
        <f>#REF!</f>
        <v>#REF!</v>
      </c>
      <c r="G5" s="204" t="e">
        <f>#REF!</f>
        <v>#REF!</v>
      </c>
      <c r="H5" s="205" t="e">
        <f>#REF!</f>
        <v>#REF!</v>
      </c>
      <c r="I5" s="205" t="e">
        <f>#REF!</f>
        <v>#REF!</v>
      </c>
      <c r="J5" s="206" t="e">
        <f>#REF!</f>
        <v>#REF!</v>
      </c>
      <c r="K5" s="206" t="e">
        <f>#REF!</f>
        <v>#REF!</v>
      </c>
    </row>
    <row r="6" spans="2:11" ht="15" thickBot="1">
      <c r="B6" s="2" t="s">
        <v>35</v>
      </c>
      <c r="C6" s="203" t="e">
        <f>#REF!</f>
        <v>#REF!</v>
      </c>
      <c r="D6" s="203" t="e">
        <f>#REF!</f>
        <v>#REF!</v>
      </c>
      <c r="E6" s="203" t="e">
        <f>#REF!</f>
        <v>#REF!</v>
      </c>
      <c r="F6" s="204" t="e">
        <f>#REF!</f>
        <v>#REF!</v>
      </c>
      <c r="G6" s="204" t="e">
        <f>#REF!</f>
        <v>#REF!</v>
      </c>
      <c r="H6" s="205" t="e">
        <f>#REF!</f>
        <v>#REF!</v>
      </c>
      <c r="I6" s="205" t="e">
        <f>#REF!</f>
        <v>#REF!</v>
      </c>
      <c r="J6" s="206" t="e">
        <f>#REF!</f>
        <v>#REF!</v>
      </c>
      <c r="K6" s="206" t="e">
        <f>#REF!</f>
        <v>#REF!</v>
      </c>
    </row>
    <row r="7" spans="2:11" ht="15" thickBot="1">
      <c r="B7" s="2" t="s">
        <v>36</v>
      </c>
      <c r="C7" s="203" t="e">
        <f>#REF!</f>
        <v>#REF!</v>
      </c>
      <c r="D7" s="203" t="e">
        <f>#REF!</f>
        <v>#REF!</v>
      </c>
      <c r="E7" s="203" t="e">
        <f>#REF!</f>
        <v>#REF!</v>
      </c>
      <c r="F7" s="204" t="e">
        <f>#REF!</f>
        <v>#REF!</v>
      </c>
      <c r="G7" s="204" t="e">
        <f>#REF!</f>
        <v>#REF!</v>
      </c>
      <c r="H7" s="205" t="e">
        <f>#REF!</f>
        <v>#REF!</v>
      </c>
      <c r="I7" s="205" t="e">
        <f>#REF!</f>
        <v>#REF!</v>
      </c>
      <c r="J7" s="206" t="e">
        <f>#REF!</f>
        <v>#REF!</v>
      </c>
      <c r="K7" s="206" t="e">
        <f>#REF!</f>
        <v>#REF!</v>
      </c>
    </row>
    <row r="8" spans="2:11" ht="15" thickBot="1">
      <c r="B8" s="2" t="s">
        <v>33</v>
      </c>
      <c r="C8" s="203" t="e">
        <f>#REF!</f>
        <v>#REF!</v>
      </c>
      <c r="D8" s="203" t="e">
        <f>#REF!</f>
        <v>#REF!</v>
      </c>
      <c r="E8" s="203" t="e">
        <f>#REF!</f>
        <v>#REF!</v>
      </c>
      <c r="F8" s="204" t="e">
        <f>#REF!</f>
        <v>#REF!</v>
      </c>
      <c r="G8" s="204" t="e">
        <f>#REF!</f>
        <v>#REF!</v>
      </c>
      <c r="H8" s="205" t="e">
        <f>#REF!</f>
        <v>#REF!</v>
      </c>
      <c r="I8" s="205" t="e">
        <f>#REF!</f>
        <v>#REF!</v>
      </c>
      <c r="J8" s="206" t="e">
        <f>#REF!</f>
        <v>#REF!</v>
      </c>
      <c r="K8" s="206" t="e">
        <f>#REF!</f>
        <v>#REF!</v>
      </c>
    </row>
    <row r="9" spans="2:11" ht="15" thickBot="1">
      <c r="B9" s="2" t="s">
        <v>37</v>
      </c>
      <c r="C9" s="203" t="e">
        <f>#REF!</f>
        <v>#REF!</v>
      </c>
      <c r="D9" s="203" t="e">
        <f>#REF!</f>
        <v>#REF!</v>
      </c>
      <c r="E9" s="203" t="e">
        <f>#REF!</f>
        <v>#REF!</v>
      </c>
      <c r="F9" s="204" t="e">
        <f>#REF!</f>
        <v>#REF!</v>
      </c>
      <c r="G9" s="204" t="e">
        <f>#REF!</f>
        <v>#REF!</v>
      </c>
      <c r="H9" s="205" t="e">
        <f>#REF!</f>
        <v>#REF!</v>
      </c>
      <c r="I9" s="205" t="e">
        <f>#REF!</f>
        <v>#REF!</v>
      </c>
      <c r="J9" s="206" t="s">
        <v>3</v>
      </c>
      <c r="K9" s="206" t="e">
        <f>#REF!</f>
        <v>#REF!</v>
      </c>
    </row>
    <row r="10" spans="2:11" ht="15" thickBot="1">
      <c r="B10" s="2" t="s">
        <v>26</v>
      </c>
      <c r="C10" s="203" t="e">
        <f>#REF!</f>
        <v>#REF!</v>
      </c>
      <c r="D10" s="203" t="e">
        <f>#REF!</f>
        <v>#REF!</v>
      </c>
      <c r="E10" s="203" t="e">
        <f>#REF!</f>
        <v>#REF!</v>
      </c>
      <c r="F10" s="204" t="e">
        <f>#REF!</f>
        <v>#REF!</v>
      </c>
      <c r="G10" s="204" t="e">
        <f>#REF!</f>
        <v>#REF!</v>
      </c>
      <c r="H10" s="205" t="e">
        <f>#REF!</f>
        <v>#REF!</v>
      </c>
      <c r="I10" s="205" t="e">
        <f>#REF!</f>
        <v>#REF!</v>
      </c>
      <c r="J10" s="206" t="e">
        <f>#REF!</f>
        <v>#REF!</v>
      </c>
      <c r="K10" s="206" t="e">
        <f>#REF!</f>
        <v>#REF!</v>
      </c>
    </row>
    <row r="11" spans="2:11" ht="15" thickBot="1">
      <c r="B11" s="2" t="s">
        <v>27</v>
      </c>
      <c r="C11" s="203" t="e">
        <f>#REF!</f>
        <v>#REF!</v>
      </c>
      <c r="D11" s="203" t="e">
        <f>#REF!</f>
        <v>#REF!</v>
      </c>
      <c r="E11" s="203" t="e">
        <f>#REF!</f>
        <v>#REF!</v>
      </c>
      <c r="F11" s="204" t="e">
        <f>#REF!</f>
        <v>#REF!</v>
      </c>
      <c r="G11" s="204" t="e">
        <f>#REF!</f>
        <v>#REF!</v>
      </c>
      <c r="H11" s="205" t="e">
        <f>#REF!</f>
        <v>#REF!</v>
      </c>
      <c r="I11" s="205" t="e">
        <f>#REF!</f>
        <v>#REF!</v>
      </c>
      <c r="J11" s="206" t="e">
        <f>#REF!</f>
        <v>#REF!</v>
      </c>
      <c r="K11" s="206" t="e">
        <f>#REF!</f>
        <v>#REF!</v>
      </c>
    </row>
    <row r="12" spans="2:11" ht="15" thickBot="1">
      <c r="B12" s="2" t="s">
        <v>28</v>
      </c>
      <c r="C12" s="203" t="e">
        <f>#REF!</f>
        <v>#REF!</v>
      </c>
      <c r="D12" s="203" t="e">
        <f>#REF!</f>
        <v>#REF!</v>
      </c>
      <c r="E12" s="203" t="e">
        <f>#REF!</f>
        <v>#REF!</v>
      </c>
      <c r="F12" s="204" t="e">
        <f>#REF!</f>
        <v>#REF!</v>
      </c>
      <c r="G12" s="204" t="e">
        <f>#REF!</f>
        <v>#REF!</v>
      </c>
      <c r="H12" s="205" t="e">
        <f>#REF!</f>
        <v>#REF!</v>
      </c>
      <c r="I12" s="205" t="e">
        <f>#REF!</f>
        <v>#REF!</v>
      </c>
      <c r="J12" s="206" t="e">
        <f>#REF!</f>
        <v>#REF!</v>
      </c>
      <c r="K12" s="206" t="e">
        <f>#REF!</f>
        <v>#REF!</v>
      </c>
    </row>
    <row r="13" spans="2:11" ht="15" thickBot="1">
      <c r="B13" s="2" t="s">
        <v>25</v>
      </c>
      <c r="C13" s="203" t="e">
        <f>#REF!</f>
        <v>#REF!</v>
      </c>
      <c r="D13" s="203" t="e">
        <f>#REF!</f>
        <v>#REF!</v>
      </c>
      <c r="E13" s="203" t="e">
        <f>#REF!</f>
        <v>#REF!</v>
      </c>
      <c r="F13" s="204" t="e">
        <f>#REF!</f>
        <v>#REF!</v>
      </c>
      <c r="G13" s="204" t="e">
        <f>#REF!</f>
        <v>#REF!</v>
      </c>
      <c r="H13" s="205" t="e">
        <f>#REF!</f>
        <v>#REF!</v>
      </c>
      <c r="I13" s="205" t="e">
        <f>#REF!</f>
        <v>#REF!</v>
      </c>
      <c r="J13" s="206" t="e">
        <f>#REF!</f>
        <v>#REF!</v>
      </c>
      <c r="K13" s="206" t="e">
        <f>#REF!</f>
        <v>#REF!</v>
      </c>
    </row>
    <row r="14" spans="2:11" ht="15" thickBot="1">
      <c r="B14" s="20"/>
      <c r="C14" s="203"/>
      <c r="D14" s="203"/>
      <c r="E14" s="203"/>
      <c r="F14" s="204"/>
      <c r="G14" s="204"/>
      <c r="H14" s="205"/>
      <c r="I14" s="205"/>
      <c r="J14" s="207"/>
      <c r="K14" s="207"/>
    </row>
    <row r="15" spans="2:11" ht="15" thickBot="1">
      <c r="B15" s="21" t="s">
        <v>38</v>
      </c>
      <c r="C15" s="208"/>
      <c r="D15" s="208"/>
      <c r="E15" s="208"/>
      <c r="F15" s="208"/>
      <c r="G15" s="208"/>
      <c r="H15" s="208"/>
      <c r="I15" s="208"/>
      <c r="J15" s="208"/>
      <c r="K15" s="209"/>
    </row>
    <row r="16" spans="2:11" ht="15" thickBot="1">
      <c r="B16" s="23" t="s">
        <v>39</v>
      </c>
      <c r="C16" s="203" t="e">
        <f>#REF!</f>
        <v>#REF!</v>
      </c>
      <c r="D16" s="210" t="e">
        <f>#REF!</f>
        <v>#REF!</v>
      </c>
      <c r="E16" s="210" t="e">
        <f>#REF!</f>
        <v>#REF!</v>
      </c>
      <c r="F16" s="211" t="e">
        <f>#REF!</f>
        <v>#REF!</v>
      </c>
      <c r="G16" s="211" t="e">
        <f>#REF!</f>
        <v>#REF!</v>
      </c>
      <c r="H16" s="212" t="e">
        <f>#REF!</f>
        <v>#REF!</v>
      </c>
      <c r="I16" s="212" t="e">
        <f>#REF!</f>
        <v>#REF!</v>
      </c>
      <c r="J16" s="206" t="e">
        <f>#REF!</f>
        <v>#REF!</v>
      </c>
      <c r="K16" s="206" t="e">
        <f>#REF!</f>
        <v>#REF!</v>
      </c>
    </row>
    <row r="17" spans="2:14" ht="15" thickBot="1">
      <c r="B17" s="23" t="s">
        <v>40</v>
      </c>
      <c r="C17" s="203" t="e">
        <f>#REF!</f>
        <v>#REF!</v>
      </c>
      <c r="D17" s="210" t="e">
        <f>#REF!</f>
        <v>#REF!</v>
      </c>
      <c r="E17" s="210" t="e">
        <f>#REF!</f>
        <v>#REF!</v>
      </c>
      <c r="F17" s="211" t="e">
        <f>#REF!</f>
        <v>#REF!</v>
      </c>
      <c r="G17" s="211" t="e">
        <f>#REF!</f>
        <v>#REF!</v>
      </c>
      <c r="H17" s="212" t="e">
        <f>#REF!</f>
        <v>#REF!</v>
      </c>
      <c r="I17" s="212" t="e">
        <f>#REF!</f>
        <v>#REF!</v>
      </c>
      <c r="J17" s="206" t="e">
        <f>#REF!</f>
        <v>#REF!</v>
      </c>
      <c r="K17" s="206" t="e">
        <f>#REF!</f>
        <v>#REF!</v>
      </c>
    </row>
    <row r="18" spans="2:14" ht="15" thickBot="1">
      <c r="B18" s="23" t="s">
        <v>41</v>
      </c>
      <c r="C18" s="203" t="e">
        <f>#REF!</f>
        <v>#REF!</v>
      </c>
      <c r="D18" s="210" t="e">
        <f>#REF!</f>
        <v>#REF!</v>
      </c>
      <c r="E18" s="210" t="e">
        <f>#REF!</f>
        <v>#REF!</v>
      </c>
      <c r="F18" s="211" t="e">
        <f>#REF!</f>
        <v>#REF!</v>
      </c>
      <c r="G18" s="211" t="e">
        <f>#REF!</f>
        <v>#REF!</v>
      </c>
      <c r="H18" s="212" t="e">
        <f>#REF!</f>
        <v>#REF!</v>
      </c>
      <c r="I18" s="212" t="e">
        <f>#REF!</f>
        <v>#REF!</v>
      </c>
      <c r="J18" s="206" t="e">
        <f>#REF!</f>
        <v>#REF!</v>
      </c>
      <c r="K18" s="206" t="e">
        <f>#REF!</f>
        <v>#REF!</v>
      </c>
    </row>
    <row r="19" spans="2:14" ht="15" thickBot="1">
      <c r="B19" s="23" t="s">
        <v>42</v>
      </c>
      <c r="C19" s="203" t="e">
        <f>#REF!</f>
        <v>#REF!</v>
      </c>
      <c r="D19" s="210" t="e">
        <f>#REF!</f>
        <v>#REF!</v>
      </c>
      <c r="E19" s="210" t="e">
        <f>#REF!</f>
        <v>#REF!</v>
      </c>
      <c r="F19" s="211" t="e">
        <f>#REF!</f>
        <v>#REF!</v>
      </c>
      <c r="G19" s="211" t="e">
        <f>#REF!</f>
        <v>#REF!</v>
      </c>
      <c r="H19" s="212" t="e">
        <f>#REF!</f>
        <v>#REF!</v>
      </c>
      <c r="I19" s="212" t="e">
        <f>#REF!</f>
        <v>#REF!</v>
      </c>
      <c r="J19" s="206" t="e">
        <f>#REF!</f>
        <v>#REF!</v>
      </c>
      <c r="K19" s="206" t="e">
        <f>#REF!</f>
        <v>#REF!</v>
      </c>
    </row>
    <row r="20" spans="2:14" ht="13.25" customHeight="1" thickBot="1">
      <c r="B20" s="23" t="s">
        <v>43</v>
      </c>
      <c r="C20" s="203" t="e">
        <f>#REF!</f>
        <v>#REF!</v>
      </c>
      <c r="D20" s="210" t="e">
        <f>#REF!</f>
        <v>#REF!</v>
      </c>
      <c r="E20" s="210" t="e">
        <f>#REF!</f>
        <v>#REF!</v>
      </c>
      <c r="F20" s="211" t="e">
        <f>#REF!</f>
        <v>#REF!</v>
      </c>
      <c r="G20" s="211" t="e">
        <f>#REF!</f>
        <v>#REF!</v>
      </c>
      <c r="H20" s="212" t="e">
        <f>#REF!</f>
        <v>#REF!</v>
      </c>
      <c r="I20" s="212" t="e">
        <f>#REF!</f>
        <v>#REF!</v>
      </c>
      <c r="J20" s="206" t="e">
        <f>#REF!</f>
        <v>#REF!</v>
      </c>
      <c r="K20" s="206" t="e">
        <f>#REF!</f>
        <v>#REF!</v>
      </c>
    </row>
    <row r="21" spans="2:14" ht="13.25" customHeight="1" thickBot="1">
      <c r="B21" s="23" t="s">
        <v>44</v>
      </c>
      <c r="C21" s="203" t="e">
        <f>#REF!</f>
        <v>#REF!</v>
      </c>
      <c r="D21" s="210" t="e">
        <f>#REF!</f>
        <v>#REF!</v>
      </c>
      <c r="E21" s="210" t="e">
        <f>#REF!</f>
        <v>#REF!</v>
      </c>
      <c r="F21" s="211" t="e">
        <f>#REF!</f>
        <v>#REF!</v>
      </c>
      <c r="G21" s="211" t="e">
        <f>#REF!</f>
        <v>#REF!</v>
      </c>
      <c r="H21" s="212" t="e">
        <f>#REF!</f>
        <v>#REF!</v>
      </c>
      <c r="I21" s="212" t="e">
        <f>#REF!</f>
        <v>#REF!</v>
      </c>
      <c r="J21" s="206" t="e">
        <f>#REF!</f>
        <v>#REF!</v>
      </c>
      <c r="K21" s="206" t="e">
        <f>#REF!</f>
        <v>#REF!</v>
      </c>
    </row>
    <row r="22" spans="2:14" ht="13.25" customHeight="1" thickBot="1">
      <c r="B22" s="20" t="s">
        <v>45</v>
      </c>
      <c r="C22" s="203" t="e">
        <f>#REF!</f>
        <v>#REF!</v>
      </c>
      <c r="D22" s="210" t="e">
        <f>#REF!</f>
        <v>#REF!</v>
      </c>
      <c r="E22" s="210" t="e">
        <f>#REF!</f>
        <v>#REF!</v>
      </c>
      <c r="F22" s="211" t="e">
        <f>#REF!</f>
        <v>#REF!</v>
      </c>
      <c r="G22" s="211" t="e">
        <f>#REF!</f>
        <v>#REF!</v>
      </c>
      <c r="H22" s="212" t="e">
        <f>#REF!</f>
        <v>#REF!</v>
      </c>
      <c r="I22" s="212" t="e">
        <f>#REF!</f>
        <v>#REF!</v>
      </c>
      <c r="J22" s="206" t="e">
        <f>#REF!</f>
        <v>#REF!</v>
      </c>
      <c r="K22" s="206" t="e">
        <f>#REF!</f>
        <v>#REF!</v>
      </c>
    </row>
    <row r="23" spans="2:14" ht="13.25" customHeight="1" thickBot="1">
      <c r="B23" s="20" t="s">
        <v>46</v>
      </c>
      <c r="C23" s="203" t="e">
        <f>#REF!</f>
        <v>#REF!</v>
      </c>
      <c r="D23" s="210" t="e">
        <f>#REF!</f>
        <v>#REF!</v>
      </c>
      <c r="E23" s="210" t="e">
        <f>#REF!</f>
        <v>#REF!</v>
      </c>
      <c r="F23" s="211" t="e">
        <f>#REF!</f>
        <v>#REF!</v>
      </c>
      <c r="G23" s="211" t="e">
        <f>#REF!</f>
        <v>#REF!</v>
      </c>
      <c r="H23" s="212" t="e">
        <f>#REF!</f>
        <v>#REF!</v>
      </c>
      <c r="I23" s="212" t="e">
        <f>#REF!</f>
        <v>#REF!</v>
      </c>
      <c r="J23" s="206" t="e">
        <f>#REF!</f>
        <v>#REF!</v>
      </c>
      <c r="K23" s="206" t="e">
        <f>#REF!</f>
        <v>#REF!</v>
      </c>
    </row>
    <row r="24" spans="2:14" ht="13.25" customHeight="1" thickBot="1">
      <c r="B24" s="20" t="s">
        <v>47</v>
      </c>
      <c r="C24" s="203" t="e">
        <f>#REF!</f>
        <v>#REF!</v>
      </c>
      <c r="D24" s="210" t="e">
        <f>#REF!</f>
        <v>#REF!</v>
      </c>
      <c r="E24" s="210" t="e">
        <f>#REF!</f>
        <v>#REF!</v>
      </c>
      <c r="F24" s="211" t="e">
        <f>#REF!</f>
        <v>#REF!</v>
      </c>
      <c r="G24" s="211" t="e">
        <f>#REF!</f>
        <v>#REF!</v>
      </c>
      <c r="H24" s="212" t="e">
        <f>#REF!</f>
        <v>#REF!</v>
      </c>
      <c r="I24" s="212" t="e">
        <f>#REF!</f>
        <v>#REF!</v>
      </c>
      <c r="J24" s="206" t="e">
        <f>#REF!</f>
        <v>#REF!</v>
      </c>
      <c r="K24" s="206" t="e">
        <f>#REF!</f>
        <v>#REF!</v>
      </c>
    </row>
    <row r="25" spans="2:14" ht="13.25" customHeight="1" thickBot="1">
      <c r="B25" s="20" t="s">
        <v>48</v>
      </c>
      <c r="C25" s="203" t="e">
        <f>#REF!</f>
        <v>#REF!</v>
      </c>
      <c r="D25" s="210" t="e">
        <f>#REF!</f>
        <v>#REF!</v>
      </c>
      <c r="E25" s="210" t="e">
        <f>#REF!</f>
        <v>#REF!</v>
      </c>
      <c r="F25" s="211" t="e">
        <f>#REF!</f>
        <v>#REF!</v>
      </c>
      <c r="G25" s="211" t="e">
        <f>#REF!</f>
        <v>#REF!</v>
      </c>
      <c r="H25" s="212" t="e">
        <f>#REF!</f>
        <v>#REF!</v>
      </c>
      <c r="I25" s="212" t="e">
        <f>#REF!</f>
        <v>#REF!</v>
      </c>
      <c r="J25" s="206" t="e">
        <f>#REF!</f>
        <v>#REF!</v>
      </c>
      <c r="K25" s="206" t="e">
        <f>#REF!</f>
        <v>#REF!</v>
      </c>
    </row>
    <row r="26" spans="2:14" ht="13.25" customHeight="1" thickBot="1">
      <c r="B26" s="20" t="s">
        <v>49</v>
      </c>
      <c r="C26" s="203" t="e">
        <f>#REF!</f>
        <v>#REF!</v>
      </c>
      <c r="D26" s="210" t="e">
        <f>#REF!</f>
        <v>#REF!</v>
      </c>
      <c r="E26" s="210" t="e">
        <f>#REF!</f>
        <v>#REF!</v>
      </c>
      <c r="F26" s="211" t="e">
        <f>#REF!</f>
        <v>#REF!</v>
      </c>
      <c r="G26" s="211" t="e">
        <f>#REF!</f>
        <v>#REF!</v>
      </c>
      <c r="H26" s="212" t="e">
        <f>#REF!</f>
        <v>#REF!</v>
      </c>
      <c r="I26" s="212" t="e">
        <f>#REF!</f>
        <v>#REF!</v>
      </c>
      <c r="J26" s="206" t="e">
        <f>#REF!</f>
        <v>#REF!</v>
      </c>
      <c r="K26" s="206" t="e">
        <f>#REF!</f>
        <v>#REF!</v>
      </c>
    </row>
    <row r="27" spans="2:14" ht="15" thickBot="1">
      <c r="B27" s="21" t="s">
        <v>52</v>
      </c>
      <c r="C27" s="208"/>
      <c r="D27" s="208"/>
      <c r="E27" s="208"/>
      <c r="F27" s="208"/>
      <c r="G27" s="208"/>
      <c r="H27" s="208"/>
      <c r="I27" s="208"/>
      <c r="J27" s="208"/>
      <c r="K27" s="209"/>
    </row>
    <row r="28" spans="2:14" ht="13.25" customHeight="1" thickBot="1">
      <c r="B28" s="20" t="s">
        <v>50</v>
      </c>
      <c r="C28" s="203" t="e">
        <f>#REF!</f>
        <v>#REF!</v>
      </c>
      <c r="D28" s="210" t="e">
        <f>#REF!</f>
        <v>#REF!</v>
      </c>
      <c r="E28" s="210" t="e">
        <f>#REF!</f>
        <v>#REF!</v>
      </c>
      <c r="F28" s="211" t="e">
        <f>#REF!</f>
        <v>#REF!</v>
      </c>
      <c r="G28" s="211" t="e">
        <f>#REF!</f>
        <v>#REF!</v>
      </c>
      <c r="H28" s="212" t="e">
        <f>#REF!</f>
        <v>#REF!</v>
      </c>
      <c r="I28" s="212" t="e">
        <f>#REF!</f>
        <v>#REF!</v>
      </c>
      <c r="J28" s="206" t="e">
        <f>#REF!</f>
        <v>#REF!</v>
      </c>
      <c r="K28" s="206" t="e">
        <f>#REF!</f>
        <v>#REF!</v>
      </c>
    </row>
    <row r="29" spans="2:14" ht="13.25" customHeight="1" thickBot="1">
      <c r="B29" s="20" t="s">
        <v>51</v>
      </c>
      <c r="C29" s="203" t="e">
        <f>#REF!</f>
        <v>#REF!</v>
      </c>
      <c r="D29" s="210" t="e">
        <f>#REF!</f>
        <v>#REF!</v>
      </c>
      <c r="E29" s="210" t="e">
        <f>#REF!</f>
        <v>#REF!</v>
      </c>
      <c r="F29" s="211" t="e">
        <f>#REF!</f>
        <v>#REF!</v>
      </c>
      <c r="G29" s="211" t="e">
        <f>#REF!</f>
        <v>#REF!</v>
      </c>
      <c r="H29" s="212" t="e">
        <f>#REF!</f>
        <v>#REF!</v>
      </c>
      <c r="I29" s="212" t="e">
        <f>#REF!</f>
        <v>#REF!</v>
      </c>
      <c r="J29" s="206" t="e">
        <f>#REF!</f>
        <v>#REF!</v>
      </c>
      <c r="K29" s="206" t="e">
        <f>#REF!</f>
        <v>#REF!</v>
      </c>
    </row>
    <row r="30" spans="2:14" ht="13.25" customHeight="1" thickBot="1">
      <c r="B30" s="20"/>
      <c r="C30" s="24"/>
      <c r="D30" s="25"/>
      <c r="E30" s="25"/>
      <c r="F30" s="26"/>
      <c r="G30" s="26"/>
      <c r="H30" s="27"/>
      <c r="I30" s="27"/>
      <c r="J30" s="28"/>
      <c r="K30" s="28"/>
    </row>
    <row r="31" spans="2:14">
      <c r="B31" s="22" t="s">
        <v>53</v>
      </c>
      <c r="C31" s="5"/>
      <c r="D31" s="5"/>
      <c r="E31" s="5"/>
      <c r="F31" s="5"/>
      <c r="G31" s="5"/>
      <c r="H31" s="5"/>
      <c r="I31" s="5"/>
      <c r="J31" s="5"/>
      <c r="K31" s="5"/>
    </row>
    <row r="32" spans="2:14">
      <c r="B32" s="5"/>
      <c r="C32" s="5"/>
      <c r="D32" s="5"/>
      <c r="E32" s="5"/>
      <c r="F32" s="5"/>
      <c r="G32" s="5"/>
      <c r="H32" s="5"/>
      <c r="I32" s="5"/>
      <c r="J32" s="5"/>
      <c r="K32" s="5"/>
      <c r="M32" t="s">
        <v>216</v>
      </c>
      <c r="N32">
        <v>0.8</v>
      </c>
    </row>
    <row r="36" spans="1:4">
      <c r="A36" s="11" t="s">
        <v>24</v>
      </c>
      <c r="B36" s="13"/>
      <c r="C36" s="14"/>
    </row>
    <row r="37" spans="1:4">
      <c r="A37" s="15" t="s">
        <v>8</v>
      </c>
      <c r="B37" s="1" t="s">
        <v>212</v>
      </c>
    </row>
    <row r="38" spans="1:4">
      <c r="A38" s="15" t="s">
        <v>9</v>
      </c>
      <c r="B38" s="1" t="s">
        <v>31</v>
      </c>
    </row>
    <row r="39" spans="1:4">
      <c r="A39" s="15" t="s">
        <v>0</v>
      </c>
      <c r="B39" s="1" t="s">
        <v>119</v>
      </c>
    </row>
    <row r="40" spans="1:4">
      <c r="A40" s="15" t="s">
        <v>1</v>
      </c>
      <c r="B40" s="1" t="s">
        <v>213</v>
      </c>
    </row>
    <row r="41" spans="1:4">
      <c r="A41" s="15" t="s">
        <v>10</v>
      </c>
      <c r="B41" s="1" t="s">
        <v>214</v>
      </c>
    </row>
    <row r="42" spans="1:4">
      <c r="A42" s="15" t="s">
        <v>3</v>
      </c>
      <c r="B42" s="1" t="s">
        <v>215</v>
      </c>
    </row>
    <row r="43" spans="1:4">
      <c r="A43" s="15"/>
    </row>
    <row r="45" spans="1:4">
      <c r="A45" s="11" t="s">
        <v>23</v>
      </c>
      <c r="C45" s="11"/>
      <c r="D45" s="11"/>
    </row>
    <row r="46" spans="1:4">
      <c r="A46" s="202" t="s">
        <v>161</v>
      </c>
      <c r="B46" s="16" t="s">
        <v>32</v>
      </c>
    </row>
    <row r="47" spans="1:4">
      <c r="A47" s="12">
        <v>1</v>
      </c>
      <c r="B47" s="3" t="s">
        <v>5</v>
      </c>
    </row>
    <row r="48" spans="1:4">
      <c r="A48" s="15">
        <v>2</v>
      </c>
      <c r="B48" s="3" t="s">
        <v>4</v>
      </c>
    </row>
    <row r="49" spans="1:4">
      <c r="A49" s="15">
        <v>3</v>
      </c>
      <c r="B49" s="3" t="s">
        <v>6</v>
      </c>
    </row>
    <row r="50" spans="1:4">
      <c r="A50" s="1">
        <v>4</v>
      </c>
      <c r="B50" s="4" t="s">
        <v>7</v>
      </c>
      <c r="C50" s="17"/>
      <c r="D50" s="17"/>
    </row>
  </sheetData>
  <mergeCells count="8">
    <mergeCell ref="J3:J4"/>
    <mergeCell ref="K3:K4"/>
    <mergeCell ref="B3:B4"/>
    <mergeCell ref="C3:C4"/>
    <mergeCell ref="D3:D4"/>
    <mergeCell ref="E3:E4"/>
    <mergeCell ref="F3:G3"/>
    <mergeCell ref="H3:I3"/>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k L J U j E w 1 3 u k A A A A 9 Q A A A B I A H A B D b 2 5 m a W c v U G F j a 2 F n Z S 5 4 b W w g o h g A K K A U A A A A A A A A A A A A A A A A A A A A A A A A A A A A h Y 8 x D o I w G I W v Q r r T l u K g 5 K c M 6 i a J i Y l x b U q F R i i G F s v d H D y S V x C j q J v j + 9 4 3 v H e / 3 i A b m j q 4 q M 7 q 1 q Q o w h Q F y s i 2 0 K Z M U e + O 4 R x l H L Z C n k S p g l E 2 N h l s k a L K u X N C i P c e + x i 3 X U k Y p R E 5 5 J u d r F Q j 0 E f W / + V Q G + u E k Q p x 2 L / G c I Y X M Z 4 x h i m Q i U G u z b d n 4 9 x n + w N h 2 d e u 7 x Q v V L h a A 5 k i k P c F / g B Q S w M E F A A C A A g A L k L J 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5 C y V I o i k e 4 D g A A A B E A A A A T A B w A R m 9 y b X V s Y X M v U 2 V j d G l v b j E u b S C i G A A o o B Q A A A A A A A A A A A A A A A A A A A A A A A A A A A A r T k 0 u y c z P U w i G 0 I b W A F B L A Q I t A B Q A A g A I A C 5 C y V I x M N d 7 p A A A A P U A A A A S A A A A A A A A A A A A A A A A A A A A A A B D b 2 5 m a W c v U G F j a 2 F n Z S 5 4 b W x Q S w E C L Q A U A A I A C A A u Q s l S D 8 r p q 6 Q A A A D p A A A A E w A A A A A A A A A A A A A A A A D w A A A A W 0 N v b n R l b n R f V H l w Z X N d L n h t b F B L A Q I t A B Q A A g A I A C 5 C y V I 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D 0 x C U 9 u K K Q 6 Y i Q V n W B H N r A A A A A A I A A A A A A A N m A A D A A A A A E A A A A D 4 i b n U S B 7 j a L e S z R 8 3 0 l 8 s A A A A A B I A A A K A A A A A Q A A A A J 9 L i K B B 6 D M L A J V B 4 N 4 y w z V A A A A A q e X r a / M S E S u 6 V j P o x + B Y T U / C z 7 h w 9 Q + 8 n q D M t v P A i 3 q Q F Y v w V i P H t 7 N Q e d Y r 1 g B 5 T f 8 j 9 e p k 9 2 0 q 7 9 q 0 5 / L m 7 p G i M B W p 7 L D z P 8 9 E r A C i y z R Q A A A B b B U e v y J A E Z k w z Y 5 p b v A m F x 4 w q O w = = < / D a t a M a s h u p > 
</file>

<file path=customXml/itemProps1.xml><?xml version="1.0" encoding="utf-8"?>
<ds:datastoreItem xmlns:ds="http://schemas.openxmlformats.org/officeDocument/2006/customXml" ds:itemID="{95847E76-BA4D-485E-9A9F-554D3EDAB54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10</vt:i4>
      </vt:variant>
    </vt:vector>
  </HeadingPairs>
  <TitlesOfParts>
    <vt:vector size="18" baseType="lpstr">
      <vt:lpstr>konvent. VerteilungWN ländlich</vt:lpstr>
      <vt:lpstr>Verlegung ALT</vt:lpstr>
      <vt:lpstr>BioGas unbefestigt</vt:lpstr>
      <vt:lpstr>BioGas teilbefestigt</vt:lpstr>
      <vt:lpstr>BioGas neues Baugebiet</vt:lpstr>
      <vt:lpstr>konvent. VerteilungWN suburban</vt:lpstr>
      <vt:lpstr>konvent. VerteilungWN urban</vt:lpstr>
      <vt:lpstr>WN Transport-LeitungX</vt:lpstr>
      <vt:lpstr>'Verlegung ALT'!cp</vt:lpstr>
      <vt:lpstr>'BioGas neues Baugebiet'!D2DK</vt:lpstr>
      <vt:lpstr>'BioGas teilbefestigt'!D2DK</vt:lpstr>
      <vt:lpstr>'BioGas unbefestigt'!D2DK</vt:lpstr>
      <vt:lpstr>'konvent. VerteilungWN ländlich'!D2DK</vt:lpstr>
      <vt:lpstr>'konvent. VerteilungWN suburban'!D2DK</vt:lpstr>
      <vt:lpstr>'konvent. VerteilungWN urban'!D2DK</vt:lpstr>
      <vt:lpstr>'Verlegung ALT'!DeltaT</vt:lpstr>
      <vt:lpstr>'Verlegung ALT'!rho</vt:lpstr>
      <vt:lpstr>'Verlegung ALT'!w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Skok, Joanna [KEA-BW]</dc:creator>
  <cp:lastModifiedBy>Hebisch, Holger [KEA-BW]</cp:lastModifiedBy>
  <dcterms:created xsi:type="dcterms:W3CDTF">2020-12-21T14:06:44Z</dcterms:created>
  <dcterms:modified xsi:type="dcterms:W3CDTF">2023-08-31T14:34:13Z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9deb43-4acb-4b52-9f60-4fbbc307a3db_Enabled">
    <vt:lpwstr>true</vt:lpwstr>
  </property>
  <property fmtid="{D5CDD505-2E9C-101B-9397-08002B2CF9AE}" pid="3" name="MSIP_Label_b69deb43-4acb-4b52-9f60-4fbbc307a3db_SetDate">
    <vt:lpwstr>2023-04-12T20:42:43Z</vt:lpwstr>
  </property>
  <property fmtid="{D5CDD505-2E9C-101B-9397-08002B2CF9AE}" pid="4" name="MSIP_Label_b69deb43-4acb-4b52-9f60-4fbbc307a3db_Method">
    <vt:lpwstr>Standard</vt:lpwstr>
  </property>
  <property fmtid="{D5CDD505-2E9C-101B-9397-08002B2CF9AE}" pid="5" name="MSIP_Label_b69deb43-4acb-4b52-9f60-4fbbc307a3db_Name">
    <vt:lpwstr>Public</vt:lpwstr>
  </property>
  <property fmtid="{D5CDD505-2E9C-101B-9397-08002B2CF9AE}" pid="6" name="MSIP_Label_b69deb43-4acb-4b52-9f60-4fbbc307a3db_SiteId">
    <vt:lpwstr>faad63e0-cb31-4cc2-815c-64e8226a22a3</vt:lpwstr>
  </property>
  <property fmtid="{D5CDD505-2E9C-101B-9397-08002B2CF9AE}" pid="7" name="MSIP_Label_b69deb43-4acb-4b52-9f60-4fbbc307a3db_ActionId">
    <vt:lpwstr>ec4bb773-9deb-46ff-be6d-7ac33ef95fe5</vt:lpwstr>
  </property>
  <property fmtid="{D5CDD505-2E9C-101B-9397-08002B2CF9AE}" pid="8" name="MSIP_Label_b69deb43-4acb-4b52-9f60-4fbbc307a3db_ContentBits">
    <vt:lpwstr>0</vt:lpwstr>
  </property>
</Properties>
</file>